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2435"/>
  </bookViews>
  <sheets>
    <sheet name="2021-2023" sheetId="10" r:id="rId1"/>
  </sheets>
  <externalReferences>
    <externalReference r:id="rId2"/>
  </externalReferences>
  <definedNames>
    <definedName name="_xlnm.Print_Titles" localSheetId="0">'2021-2023'!$5:$7</definedName>
    <definedName name="_xlnm.Print_Area" localSheetId="0">'2021-2023'!$A$1:$L$283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88" i="10" l="1"/>
  <c r="I188" i="10"/>
  <c r="J188" i="10"/>
  <c r="K188" i="10"/>
  <c r="L188" i="10"/>
  <c r="I189" i="10"/>
  <c r="F189" i="10" s="1"/>
  <c r="I190" i="10"/>
  <c r="F190" i="10" s="1"/>
  <c r="H191" i="10"/>
  <c r="I191" i="10"/>
  <c r="H192" i="10"/>
  <c r="I192" i="10"/>
  <c r="I193" i="10"/>
  <c r="F193" i="10" s="1"/>
  <c r="F192" i="10" l="1"/>
  <c r="H188" i="10"/>
  <c r="F191" i="10"/>
  <c r="F188" i="10"/>
  <c r="J156" i="10"/>
  <c r="J132" i="10"/>
  <c r="J96" i="10"/>
  <c r="J66" i="10"/>
  <c r="J24" i="10"/>
  <c r="J30" i="10" l="1"/>
  <c r="I21" i="10" l="1"/>
  <c r="I22" i="10"/>
  <c r="I23" i="10"/>
  <c r="I24" i="10"/>
  <c r="I25" i="10"/>
  <c r="I27" i="10"/>
  <c r="I28" i="10"/>
  <c r="I29" i="10"/>
  <c r="I30" i="10"/>
  <c r="I31" i="10"/>
  <c r="I33" i="10"/>
  <c r="I34" i="10"/>
  <c r="I35" i="10"/>
  <c r="I36" i="10"/>
  <c r="I37" i="10"/>
  <c r="I39" i="10"/>
  <c r="I40" i="10"/>
  <c r="I41" i="10"/>
  <c r="I42" i="10"/>
  <c r="I43" i="10"/>
  <c r="I45" i="10"/>
  <c r="I46" i="10"/>
  <c r="I47" i="10"/>
  <c r="I48" i="10"/>
  <c r="I49" i="10"/>
  <c r="I63" i="10"/>
  <c r="I64" i="10"/>
  <c r="I65" i="10"/>
  <c r="I66" i="10"/>
  <c r="I67" i="10"/>
  <c r="I69" i="10"/>
  <c r="I70" i="10"/>
  <c r="I71" i="10"/>
  <c r="I72" i="10"/>
  <c r="I73" i="10"/>
  <c r="I75" i="10"/>
  <c r="I76" i="10"/>
  <c r="I77" i="10"/>
  <c r="I78" i="10"/>
  <c r="I79" i="10"/>
  <c r="I81" i="10"/>
  <c r="I82" i="10"/>
  <c r="I83" i="10"/>
  <c r="I84" i="10"/>
  <c r="I85" i="10"/>
  <c r="I87" i="10"/>
  <c r="I88" i="10"/>
  <c r="I89" i="10"/>
  <c r="I90" i="10"/>
  <c r="I91" i="10"/>
  <c r="I93" i="10"/>
  <c r="I94" i="10"/>
  <c r="I95" i="10"/>
  <c r="I96" i="10"/>
  <c r="I97" i="10"/>
  <c r="I105" i="10"/>
  <c r="I106" i="10"/>
  <c r="I107" i="10"/>
  <c r="I108" i="10"/>
  <c r="I109" i="10"/>
  <c r="I111" i="10"/>
  <c r="I112" i="10"/>
  <c r="I113" i="10"/>
  <c r="I114" i="10"/>
  <c r="I115" i="10"/>
  <c r="I117" i="10"/>
  <c r="I118" i="10"/>
  <c r="I119" i="10"/>
  <c r="I120" i="10"/>
  <c r="I121" i="10"/>
  <c r="I123" i="10"/>
  <c r="I124" i="10"/>
  <c r="I125" i="10"/>
  <c r="I126" i="10"/>
  <c r="I127" i="10"/>
  <c r="I129" i="10"/>
  <c r="I130" i="10"/>
  <c r="I131" i="10"/>
  <c r="I132" i="10"/>
  <c r="I133" i="10"/>
  <c r="I135" i="10"/>
  <c r="I136" i="10"/>
  <c r="I137" i="10"/>
  <c r="I138" i="10"/>
  <c r="I139" i="10"/>
  <c r="I147" i="10"/>
  <c r="I148" i="10"/>
  <c r="I149" i="10"/>
  <c r="I150" i="10"/>
  <c r="I151" i="10"/>
  <c r="I153" i="10"/>
  <c r="I154" i="10"/>
  <c r="I155" i="10"/>
  <c r="I156" i="10"/>
  <c r="I157" i="10"/>
  <c r="I165" i="10"/>
  <c r="I166" i="10"/>
  <c r="I167" i="10"/>
  <c r="I168" i="10"/>
  <c r="I169" i="10"/>
  <c r="I177" i="10"/>
  <c r="I178" i="10"/>
  <c r="I179" i="10"/>
  <c r="I180" i="10"/>
  <c r="I181" i="10"/>
  <c r="I183" i="10"/>
  <c r="I184" i="10"/>
  <c r="I185" i="10"/>
  <c r="I186" i="10"/>
  <c r="I187" i="10"/>
  <c r="I207" i="10"/>
  <c r="I208" i="10"/>
  <c r="I209" i="10"/>
  <c r="I210" i="10"/>
  <c r="I211" i="10"/>
  <c r="I213" i="10"/>
  <c r="I214" i="10"/>
  <c r="I215" i="10"/>
  <c r="I216" i="10"/>
  <c r="I217" i="10"/>
  <c r="I219" i="10"/>
  <c r="I220" i="10"/>
  <c r="I221" i="10"/>
  <c r="I222" i="10"/>
  <c r="I223" i="10"/>
  <c r="I231" i="10"/>
  <c r="I232" i="10"/>
  <c r="I233" i="10"/>
  <c r="I234" i="10"/>
  <c r="I235" i="10"/>
  <c r="I237" i="10"/>
  <c r="I238" i="10"/>
  <c r="I239" i="10"/>
  <c r="I240" i="10"/>
  <c r="I241" i="10"/>
  <c r="I249" i="10"/>
  <c r="I250" i="10"/>
  <c r="I251" i="10"/>
  <c r="I252" i="10"/>
  <c r="I253" i="10"/>
  <c r="I255" i="10"/>
  <c r="I256" i="10"/>
  <c r="I257" i="10"/>
  <c r="I258" i="10"/>
  <c r="I259" i="10"/>
  <c r="I74" i="10" l="1"/>
  <c r="I19" i="10" l="1"/>
  <c r="I38" i="10"/>
  <c r="I44" i="10"/>
  <c r="I57" i="10"/>
  <c r="I59" i="10"/>
  <c r="I61" i="10"/>
  <c r="I80" i="10"/>
  <c r="I86" i="10"/>
  <c r="I99" i="10"/>
  <c r="I100" i="10"/>
  <c r="I101" i="10"/>
  <c r="I103" i="10"/>
  <c r="I104" i="10"/>
  <c r="I110" i="10"/>
  <c r="I122" i="10"/>
  <c r="I141" i="10"/>
  <c r="I142" i="10"/>
  <c r="I143" i="10"/>
  <c r="I145" i="10"/>
  <c r="I159" i="10"/>
  <c r="I160" i="10"/>
  <c r="I161" i="10"/>
  <c r="I162" i="10"/>
  <c r="I163" i="10"/>
  <c r="I171" i="10"/>
  <c r="I172" i="10"/>
  <c r="I173" i="10"/>
  <c r="I174" i="10"/>
  <c r="I175" i="10"/>
  <c r="I176" i="10"/>
  <c r="I201" i="10"/>
  <c r="I202" i="10"/>
  <c r="I203" i="10"/>
  <c r="I204" i="10"/>
  <c r="I205" i="10"/>
  <c r="I206" i="10"/>
  <c r="I212" i="10"/>
  <c r="I218" i="10"/>
  <c r="I225" i="10"/>
  <c r="I226" i="10"/>
  <c r="I227" i="10"/>
  <c r="I228" i="10"/>
  <c r="I229" i="10"/>
  <c r="I230" i="10"/>
  <c r="I236" i="10"/>
  <c r="I244" i="10"/>
  <c r="I254" i="10"/>
  <c r="I248" i="10"/>
  <c r="I243" i="10"/>
  <c r="I245" i="10"/>
  <c r="I246" i="10"/>
  <c r="I247" i="10"/>
  <c r="I276" i="10" l="1"/>
  <c r="I170" i="10"/>
  <c r="I182" i="10"/>
  <c r="I274" i="10"/>
  <c r="I158" i="10"/>
  <c r="I164" i="10"/>
  <c r="I277" i="10"/>
  <c r="I275" i="10"/>
  <c r="I273" i="10"/>
  <c r="I9" i="10"/>
  <c r="I15" i="10"/>
  <c r="I10" i="10"/>
  <c r="I16" i="10"/>
  <c r="I272" i="10"/>
  <c r="I11" i="10"/>
  <c r="I17" i="10"/>
  <c r="I242" i="10"/>
  <c r="I224" i="10"/>
  <c r="I198" i="10"/>
  <c r="I51" i="10"/>
  <c r="I55" i="10"/>
  <c r="I53" i="10"/>
  <c r="I200" i="10"/>
  <c r="I199" i="10"/>
  <c r="I197" i="10"/>
  <c r="I196" i="10"/>
  <c r="I195" i="10"/>
  <c r="I92" i="10"/>
  <c r="I261" i="10" l="1"/>
  <c r="I279" i="10" s="1"/>
  <c r="I267" i="10"/>
  <c r="I271" i="10"/>
  <c r="I13" i="10"/>
  <c r="I266" i="10"/>
  <c r="I263" i="10"/>
  <c r="I281" i="10" s="1"/>
  <c r="I269" i="10"/>
  <c r="I262" i="10"/>
  <c r="I268" i="10"/>
  <c r="I270" i="10"/>
  <c r="I194" i="10"/>
  <c r="I146" i="10"/>
  <c r="I260" i="10" l="1"/>
  <c r="I265" i="10"/>
  <c r="I283" i="10" s="1"/>
  <c r="I264" i="10"/>
  <c r="I20" i="10" l="1"/>
  <c r="I62" i="10" l="1"/>
  <c r="I60" i="10" l="1"/>
  <c r="I134" i="10"/>
  <c r="I128" i="10"/>
  <c r="I32" i="10"/>
  <c r="I68" i="10" l="1"/>
  <c r="I58" i="10"/>
  <c r="I144" i="10"/>
  <c r="I54" i="10" l="1"/>
  <c r="I102" i="10"/>
  <c r="I98" i="10"/>
  <c r="I116" i="10"/>
  <c r="I140" i="10"/>
  <c r="I152" i="10"/>
  <c r="I12" i="10"/>
  <c r="I282" i="10" s="1"/>
  <c r="I18" i="10"/>
  <c r="I26" i="10"/>
  <c r="I52" i="10"/>
  <c r="I280" i="10" s="1"/>
  <c r="I50" i="10" l="1"/>
  <c r="I56" i="10"/>
  <c r="I8" i="10"/>
  <c r="I278" i="10" s="1"/>
  <c r="I14" i="10"/>
  <c r="J78" i="10" l="1"/>
  <c r="L272" i="10" l="1"/>
  <c r="K272" i="10"/>
  <c r="L271" i="10"/>
  <c r="K271" i="10"/>
  <c r="L270" i="10"/>
  <c r="K270" i="10"/>
  <c r="L269" i="10"/>
  <c r="K269" i="10"/>
  <c r="L268" i="10"/>
  <c r="K268" i="10"/>
  <c r="L267" i="10"/>
  <c r="K267" i="10"/>
  <c r="K261" i="10" s="1"/>
  <c r="L266" i="10"/>
  <c r="K266" i="10"/>
  <c r="L265" i="10"/>
  <c r="K265" i="10"/>
  <c r="L264" i="10"/>
  <c r="K264" i="10"/>
  <c r="L263" i="10"/>
  <c r="K263" i="10"/>
  <c r="L262" i="10"/>
  <c r="K262" i="10"/>
  <c r="L261" i="10"/>
  <c r="L260" i="10"/>
  <c r="K260" i="10"/>
  <c r="L254" i="10"/>
  <c r="K254" i="10"/>
  <c r="K242" i="10" s="1"/>
  <c r="L248" i="10"/>
  <c r="K248" i="10"/>
  <c r="L247" i="10"/>
  <c r="K247" i="10"/>
  <c r="L246" i="10"/>
  <c r="K246" i="10"/>
  <c r="L245" i="10"/>
  <c r="K245" i="10"/>
  <c r="L244" i="10"/>
  <c r="K244" i="10"/>
  <c r="L243" i="10"/>
  <c r="K243" i="10"/>
  <c r="L236" i="10"/>
  <c r="L224" i="10" s="1"/>
  <c r="K236" i="10"/>
  <c r="L230" i="10"/>
  <c r="K230" i="10"/>
  <c r="L229" i="10"/>
  <c r="K229" i="10"/>
  <c r="L228" i="10"/>
  <c r="K228" i="10"/>
  <c r="L227" i="10"/>
  <c r="K227" i="10"/>
  <c r="L226" i="10"/>
  <c r="K226" i="10"/>
  <c r="L225" i="10"/>
  <c r="K225" i="10"/>
  <c r="L218" i="10"/>
  <c r="K218" i="10"/>
  <c r="L212" i="10"/>
  <c r="K212" i="10"/>
  <c r="L206" i="10"/>
  <c r="K206" i="10"/>
  <c r="L205" i="10"/>
  <c r="K205" i="10"/>
  <c r="L204" i="10"/>
  <c r="K204" i="10"/>
  <c r="K198" i="10" s="1"/>
  <c r="L203" i="10"/>
  <c r="L197" i="10" s="1"/>
  <c r="K203" i="10"/>
  <c r="L202" i="10"/>
  <c r="K202" i="10"/>
  <c r="L201" i="10"/>
  <c r="K201" i="10"/>
  <c r="L182" i="10"/>
  <c r="K182" i="10"/>
  <c r="L176" i="10"/>
  <c r="K176" i="10"/>
  <c r="L175" i="10"/>
  <c r="K175" i="10"/>
  <c r="L174" i="10"/>
  <c r="K174" i="10"/>
  <c r="L173" i="10"/>
  <c r="K173" i="10"/>
  <c r="L172" i="10"/>
  <c r="K172" i="10"/>
  <c r="L171" i="10"/>
  <c r="K171" i="10"/>
  <c r="L164" i="10"/>
  <c r="K164" i="10"/>
  <c r="L163" i="10"/>
  <c r="K163" i="10"/>
  <c r="L162" i="10"/>
  <c r="K162" i="10"/>
  <c r="L161" i="10"/>
  <c r="K161" i="10"/>
  <c r="L160" i="10"/>
  <c r="K160" i="10"/>
  <c r="L159" i="10"/>
  <c r="K159" i="10"/>
  <c r="L158" i="10"/>
  <c r="K158" i="10"/>
  <c r="L152" i="10"/>
  <c r="K152" i="10"/>
  <c r="L146" i="10"/>
  <c r="K146" i="10"/>
  <c r="L145" i="10"/>
  <c r="K145" i="10"/>
  <c r="L144" i="10"/>
  <c r="K144" i="10"/>
  <c r="L143" i="10"/>
  <c r="K143" i="10"/>
  <c r="L142" i="10"/>
  <c r="K142" i="10"/>
  <c r="L141" i="10"/>
  <c r="K141" i="10"/>
  <c r="L134" i="10"/>
  <c r="K134" i="10"/>
  <c r="L128" i="10"/>
  <c r="K128" i="10"/>
  <c r="L122" i="10"/>
  <c r="K122" i="10"/>
  <c r="L116" i="10"/>
  <c r="K116" i="10"/>
  <c r="L110" i="10"/>
  <c r="K110" i="10"/>
  <c r="L104" i="10"/>
  <c r="K104" i="10"/>
  <c r="L103" i="10"/>
  <c r="K103" i="10"/>
  <c r="L102" i="10"/>
  <c r="K102" i="10"/>
  <c r="L101" i="10"/>
  <c r="K101" i="10"/>
  <c r="L100" i="10"/>
  <c r="K100" i="10"/>
  <c r="L99" i="10"/>
  <c r="K99" i="10"/>
  <c r="L98" i="10"/>
  <c r="L92" i="10"/>
  <c r="K92" i="10"/>
  <c r="L86" i="10"/>
  <c r="K86" i="10"/>
  <c r="L80" i="10"/>
  <c r="K80" i="10"/>
  <c r="L74" i="10"/>
  <c r="K74" i="10"/>
  <c r="L68" i="10"/>
  <c r="L56" i="10" s="1"/>
  <c r="K68" i="10"/>
  <c r="L62" i="10"/>
  <c r="K62" i="10"/>
  <c r="L61" i="10"/>
  <c r="K61" i="10"/>
  <c r="L60" i="10"/>
  <c r="K60" i="10"/>
  <c r="L59" i="10"/>
  <c r="K59" i="10"/>
  <c r="L58" i="10"/>
  <c r="K58" i="10"/>
  <c r="L57" i="10"/>
  <c r="K57" i="10"/>
  <c r="L44" i="10"/>
  <c r="K44" i="10"/>
  <c r="L38" i="10"/>
  <c r="K38" i="10"/>
  <c r="L32" i="10"/>
  <c r="K32" i="10"/>
  <c r="L26" i="10"/>
  <c r="K26" i="10"/>
  <c r="L20" i="10"/>
  <c r="K20" i="10"/>
  <c r="L19" i="10"/>
  <c r="L13" i="10" s="1"/>
  <c r="K19" i="10"/>
  <c r="K13" i="10" s="1"/>
  <c r="L18" i="10"/>
  <c r="L12" i="10" s="1"/>
  <c r="K18" i="10"/>
  <c r="K12" i="10" s="1"/>
  <c r="L17" i="10"/>
  <c r="L11" i="10" s="1"/>
  <c r="K17" i="10"/>
  <c r="K11" i="10" s="1"/>
  <c r="L16" i="10"/>
  <c r="L10" i="10" s="1"/>
  <c r="K16" i="10"/>
  <c r="K10" i="10" s="1"/>
  <c r="L15" i="10"/>
  <c r="L9" i="10" s="1"/>
  <c r="K15" i="10"/>
  <c r="K9" i="10" s="1"/>
  <c r="K98" i="10" l="1"/>
  <c r="L53" i="10"/>
  <c r="L55" i="10"/>
  <c r="L51" i="10"/>
  <c r="L279" i="10" s="1"/>
  <c r="K52" i="10"/>
  <c r="K14" i="10"/>
  <c r="K8" i="10" s="1"/>
  <c r="K196" i="10"/>
  <c r="K54" i="10"/>
  <c r="K282" i="10" s="1"/>
  <c r="K200" i="10"/>
  <c r="L242" i="10"/>
  <c r="L195" i="10"/>
  <c r="L199" i="10"/>
  <c r="L52" i="10"/>
  <c r="L280" i="10" s="1"/>
  <c r="L196" i="10"/>
  <c r="L198" i="10"/>
  <c r="K51" i="10"/>
  <c r="K53" i="10"/>
  <c r="K55" i="10"/>
  <c r="L281" i="10"/>
  <c r="L140" i="10"/>
  <c r="L50" i="10"/>
  <c r="L54" i="10"/>
  <c r="L282" i="10" s="1"/>
  <c r="K56" i="10"/>
  <c r="L200" i="10"/>
  <c r="L194" i="10" s="1"/>
  <c r="K195" i="10"/>
  <c r="K197" i="10"/>
  <c r="K199" i="10"/>
  <c r="K283" i="10" s="1"/>
  <c r="K224" i="10"/>
  <c r="K194" i="10" s="1"/>
  <c r="L14" i="10"/>
  <c r="L8" i="10" s="1"/>
  <c r="K140" i="10"/>
  <c r="K170" i="10"/>
  <c r="L170" i="10"/>
  <c r="K50" i="10"/>
  <c r="K280" i="10" l="1"/>
  <c r="K281" i="10"/>
  <c r="L278" i="10"/>
  <c r="K279" i="10"/>
  <c r="K278" i="10"/>
  <c r="J272" i="10" l="1"/>
  <c r="J266" i="10" s="1"/>
  <c r="J260" i="10" s="1"/>
  <c r="J271" i="10"/>
  <c r="J265" i="10" s="1"/>
  <c r="J270" i="10"/>
  <c r="J269" i="10"/>
  <c r="J263" i="10" s="1"/>
  <c r="J268" i="10"/>
  <c r="J262" i="10" s="1"/>
  <c r="J267" i="10"/>
  <c r="J261" i="10" s="1"/>
  <c r="J264" i="10"/>
  <c r="J254" i="10"/>
  <c r="J248" i="10"/>
  <c r="J247" i="10"/>
  <c r="J246" i="10"/>
  <c r="J245" i="10"/>
  <c r="J244" i="10"/>
  <c r="J243" i="10"/>
  <c r="J236" i="10"/>
  <c r="J230" i="10"/>
  <c r="J229" i="10"/>
  <c r="J228" i="10"/>
  <c r="J227" i="10"/>
  <c r="J226" i="10"/>
  <c r="J225" i="10"/>
  <c r="J218" i="10"/>
  <c r="J212" i="10"/>
  <c r="J206" i="10"/>
  <c r="J205" i="10"/>
  <c r="J204" i="10"/>
  <c r="J203" i="10"/>
  <c r="J202" i="10"/>
  <c r="J196" i="10" s="1"/>
  <c r="J201" i="10"/>
  <c r="J182" i="10"/>
  <c r="J176" i="10"/>
  <c r="J175" i="10"/>
  <c r="J174" i="10"/>
  <c r="J173" i="10"/>
  <c r="J172" i="10"/>
  <c r="J171" i="10"/>
  <c r="J164" i="10"/>
  <c r="J158" i="10" s="1"/>
  <c r="J163" i="10"/>
  <c r="J162" i="10"/>
  <c r="J161" i="10"/>
  <c r="J160" i="10"/>
  <c r="J159" i="10"/>
  <c r="J152" i="10"/>
  <c r="J146" i="10"/>
  <c r="J145" i="10"/>
  <c r="J144" i="10"/>
  <c r="J143" i="10"/>
  <c r="J142" i="10"/>
  <c r="J141" i="10"/>
  <c r="J134" i="10"/>
  <c r="J128" i="10"/>
  <c r="J122" i="10"/>
  <c r="J116" i="10"/>
  <c r="J110" i="10"/>
  <c r="J104" i="10"/>
  <c r="J103" i="10"/>
  <c r="J102" i="10"/>
  <c r="J101" i="10"/>
  <c r="J100" i="10"/>
  <c r="J99" i="10"/>
  <c r="J92" i="10"/>
  <c r="J86" i="10"/>
  <c r="J80" i="10"/>
  <c r="J74" i="10"/>
  <c r="J68" i="10"/>
  <c r="J62" i="10"/>
  <c r="J61" i="10"/>
  <c r="J60" i="10"/>
  <c r="J59" i="10"/>
  <c r="J58" i="10"/>
  <c r="J57" i="10"/>
  <c r="J44" i="10"/>
  <c r="J38" i="10"/>
  <c r="J32" i="10"/>
  <c r="J18" i="10"/>
  <c r="J12" i="10" s="1"/>
  <c r="J26" i="10"/>
  <c r="J20" i="10"/>
  <c r="J19" i="10"/>
  <c r="J17" i="10"/>
  <c r="J11" i="10" s="1"/>
  <c r="J16" i="10"/>
  <c r="J10" i="10" s="1"/>
  <c r="J15" i="10"/>
  <c r="J9" i="10" s="1"/>
  <c r="J13" i="10"/>
  <c r="J51" i="10" l="1"/>
  <c r="J55" i="10"/>
  <c r="J14" i="10"/>
  <c r="J8" i="10"/>
  <c r="J200" i="10"/>
  <c r="J224" i="10"/>
  <c r="J52" i="10"/>
  <c r="J280" i="10" s="1"/>
  <c r="J98" i="10"/>
  <c r="J197" i="10"/>
  <c r="J198" i="10"/>
  <c r="J53" i="10"/>
  <c r="J281" i="10" s="1"/>
  <c r="J195" i="10"/>
  <c r="J199" i="10"/>
  <c r="J242" i="10"/>
  <c r="J194" i="10" s="1"/>
  <c r="J54" i="10"/>
  <c r="J282" i="10" s="1"/>
  <c r="J170" i="10"/>
  <c r="J140" i="10"/>
  <c r="J56" i="10"/>
  <c r="J283" i="10"/>
  <c r="J279" i="10" l="1"/>
  <c r="J50" i="10"/>
  <c r="J278" i="10"/>
  <c r="G114" i="10"/>
  <c r="H114" i="10"/>
  <c r="F21" i="10" l="1"/>
  <c r="F22" i="10"/>
  <c r="F23" i="10"/>
  <c r="F25" i="10"/>
  <c r="F27" i="10"/>
  <c r="F28" i="10"/>
  <c r="F31" i="10"/>
  <c r="F33" i="10"/>
  <c r="F34" i="10"/>
  <c r="F35" i="10"/>
  <c r="F37" i="10"/>
  <c r="F39" i="10"/>
  <c r="F40" i="10"/>
  <c r="F41" i="10"/>
  <c r="F42" i="10"/>
  <c r="F43" i="10"/>
  <c r="F45" i="10"/>
  <c r="F46" i="10"/>
  <c r="F47" i="10"/>
  <c r="F48" i="10"/>
  <c r="F49" i="10"/>
  <c r="F63" i="10"/>
  <c r="F64" i="10"/>
  <c r="F65" i="10"/>
  <c r="F67" i="10"/>
  <c r="F69" i="10"/>
  <c r="F71" i="10"/>
  <c r="F73" i="10"/>
  <c r="F75" i="10"/>
  <c r="F76" i="10"/>
  <c r="F77" i="10"/>
  <c r="F79" i="10"/>
  <c r="F81" i="10"/>
  <c r="F82" i="10"/>
  <c r="F83" i="10"/>
  <c r="F84" i="10"/>
  <c r="F85" i="10"/>
  <c r="F87" i="10"/>
  <c r="F88" i="10"/>
  <c r="F89" i="10"/>
  <c r="F91" i="10"/>
  <c r="F93" i="10"/>
  <c r="F94" i="10"/>
  <c r="F95" i="10"/>
  <c r="F97" i="10"/>
  <c r="F105" i="10"/>
  <c r="F106" i="10"/>
  <c r="F107" i="10"/>
  <c r="F108" i="10"/>
  <c r="F109" i="10"/>
  <c r="F111" i="10"/>
  <c r="F112" i="10"/>
  <c r="F113" i="10"/>
  <c r="F115" i="10"/>
  <c r="F117" i="10"/>
  <c r="F118" i="10"/>
  <c r="F119" i="10"/>
  <c r="F121" i="10"/>
  <c r="F123" i="10"/>
  <c r="F124" i="10"/>
  <c r="F125" i="10"/>
  <c r="F126" i="10"/>
  <c r="F127" i="10"/>
  <c r="F129" i="10"/>
  <c r="F130" i="10"/>
  <c r="F131" i="10"/>
  <c r="F133" i="10"/>
  <c r="F135" i="10"/>
  <c r="F136" i="10"/>
  <c r="F137" i="10"/>
  <c r="F139" i="10"/>
  <c r="F147" i="10"/>
  <c r="F148" i="10"/>
  <c r="F149" i="10"/>
  <c r="F151" i="10"/>
  <c r="F153" i="10"/>
  <c r="F154" i="10"/>
  <c r="F155" i="10"/>
  <c r="F157" i="10"/>
  <c r="F165" i="10"/>
  <c r="F166" i="10"/>
  <c r="F167" i="10"/>
  <c r="F168" i="10"/>
  <c r="F169" i="10"/>
  <c r="F178" i="10"/>
  <c r="F179" i="10"/>
  <c r="F180" i="10"/>
  <c r="F181" i="10"/>
  <c r="F183" i="10"/>
  <c r="F184" i="10"/>
  <c r="F185" i="10"/>
  <c r="F186" i="10"/>
  <c r="F187" i="10"/>
  <c r="F207" i="10"/>
  <c r="F208" i="10"/>
  <c r="F209" i="10"/>
  <c r="F210" i="10"/>
  <c r="F211" i="10"/>
  <c r="F213" i="10"/>
  <c r="F214" i="10"/>
  <c r="F215" i="10"/>
  <c r="F216" i="10"/>
  <c r="F217" i="10"/>
  <c r="F219" i="10"/>
  <c r="F220" i="10"/>
  <c r="F221" i="10"/>
  <c r="F222" i="10"/>
  <c r="F223" i="10"/>
  <c r="F231" i="10"/>
  <c r="F232" i="10"/>
  <c r="F233" i="10"/>
  <c r="F234" i="10"/>
  <c r="F235" i="10"/>
  <c r="F237" i="10"/>
  <c r="F238" i="10"/>
  <c r="F239" i="10"/>
  <c r="F240" i="10"/>
  <c r="F241" i="10"/>
  <c r="F249" i="10"/>
  <c r="F250" i="10"/>
  <c r="F251" i="10"/>
  <c r="F252" i="10"/>
  <c r="F253" i="10"/>
  <c r="F255" i="10"/>
  <c r="F256" i="10"/>
  <c r="F257" i="10"/>
  <c r="F258" i="10"/>
  <c r="F259" i="10"/>
  <c r="F273" i="10"/>
  <c r="F274" i="10"/>
  <c r="F275" i="10"/>
  <c r="F276" i="10"/>
  <c r="F277" i="10"/>
  <c r="H15" i="10"/>
  <c r="H9" i="10" s="1"/>
  <c r="H16" i="10"/>
  <c r="H10" i="10" s="1"/>
  <c r="H19" i="10"/>
  <c r="H13" i="10" s="1"/>
  <c r="G15" i="10"/>
  <c r="G16" i="10"/>
  <c r="G17" i="10"/>
  <c r="G11" i="10" s="1"/>
  <c r="G19" i="10"/>
  <c r="G13" i="10" s="1"/>
  <c r="G32" i="10"/>
  <c r="H38" i="10"/>
  <c r="G38" i="10"/>
  <c r="H44" i="10"/>
  <c r="G44" i="10"/>
  <c r="H57" i="10"/>
  <c r="H58" i="10"/>
  <c r="H59" i="10"/>
  <c r="H61" i="10"/>
  <c r="G57" i="10"/>
  <c r="G58" i="10"/>
  <c r="G59" i="10"/>
  <c r="G61" i="10"/>
  <c r="G68" i="10"/>
  <c r="H80" i="10"/>
  <c r="G80" i="10"/>
  <c r="H86" i="10"/>
  <c r="H99" i="10"/>
  <c r="H100" i="10"/>
  <c r="H101" i="10"/>
  <c r="H103" i="10"/>
  <c r="G99" i="10"/>
  <c r="G100" i="10"/>
  <c r="G101" i="10"/>
  <c r="G103" i="10"/>
  <c r="H104" i="10"/>
  <c r="G104" i="10"/>
  <c r="G116" i="10"/>
  <c r="H122" i="10"/>
  <c r="G122" i="10"/>
  <c r="H141" i="10"/>
  <c r="H142" i="10"/>
  <c r="H143" i="10"/>
  <c r="H145" i="10"/>
  <c r="G141" i="10"/>
  <c r="G142" i="10"/>
  <c r="G143" i="10"/>
  <c r="G145" i="10"/>
  <c r="H159" i="10"/>
  <c r="H160" i="10"/>
  <c r="H161" i="10"/>
  <c r="H162" i="10"/>
  <c r="H163" i="10"/>
  <c r="G159" i="10"/>
  <c r="G160" i="10"/>
  <c r="G161" i="10"/>
  <c r="G162" i="10"/>
  <c r="G163" i="10"/>
  <c r="H164" i="10"/>
  <c r="H158" i="10" s="1"/>
  <c r="G164" i="10"/>
  <c r="H171" i="10"/>
  <c r="H172" i="10"/>
  <c r="H173" i="10"/>
  <c r="H174" i="10"/>
  <c r="H175" i="10"/>
  <c r="G172" i="10"/>
  <c r="G173" i="10"/>
  <c r="G174" i="10"/>
  <c r="G175" i="10"/>
  <c r="H176" i="10"/>
  <c r="H182" i="10"/>
  <c r="G182" i="10"/>
  <c r="G225" i="10"/>
  <c r="H201" i="10"/>
  <c r="H202" i="10"/>
  <c r="H203" i="10"/>
  <c r="H204" i="10"/>
  <c r="H205" i="10"/>
  <c r="G201" i="10"/>
  <c r="G202" i="10"/>
  <c r="G203" i="10"/>
  <c r="G204" i="10"/>
  <c r="G205" i="10"/>
  <c r="H206" i="10"/>
  <c r="G206" i="10"/>
  <c r="H212" i="10"/>
  <c r="G212" i="10"/>
  <c r="H218" i="10"/>
  <c r="G218" i="10"/>
  <c r="H225" i="10"/>
  <c r="H226" i="10"/>
  <c r="H227" i="10"/>
  <c r="H228" i="10"/>
  <c r="H229" i="10"/>
  <c r="G228" i="10"/>
  <c r="G226" i="10"/>
  <c r="G227" i="10"/>
  <c r="G229" i="10"/>
  <c r="H230" i="10"/>
  <c r="G230" i="10"/>
  <c r="H236" i="10"/>
  <c r="G236" i="10"/>
  <c r="G272" i="10"/>
  <c r="G266" i="10" s="1"/>
  <c r="G260" i="10" s="1"/>
  <c r="H254" i="10"/>
  <c r="H248" i="10"/>
  <c r="H243" i="10"/>
  <c r="H244" i="10"/>
  <c r="H245" i="10"/>
  <c r="H246" i="10"/>
  <c r="H247" i="10"/>
  <c r="G243" i="10"/>
  <c r="G244" i="10"/>
  <c r="G245" i="10"/>
  <c r="G246" i="10"/>
  <c r="G247" i="10"/>
  <c r="G248" i="10"/>
  <c r="G254" i="10"/>
  <c r="H267" i="10"/>
  <c r="H261" i="10" s="1"/>
  <c r="H268" i="10"/>
  <c r="H262" i="10" s="1"/>
  <c r="H269" i="10"/>
  <c r="H263" i="10" s="1"/>
  <c r="H270" i="10"/>
  <c r="H264" i="10" s="1"/>
  <c r="H271" i="10"/>
  <c r="H265" i="10" s="1"/>
  <c r="G267" i="10"/>
  <c r="G268" i="10"/>
  <c r="G269" i="10"/>
  <c r="G270" i="10"/>
  <c r="G264" i="10" s="1"/>
  <c r="G271" i="10"/>
  <c r="G265" i="10" s="1"/>
  <c r="H272" i="10"/>
  <c r="H266" i="10" s="1"/>
  <c r="H260" i="10" s="1"/>
  <c r="H242" i="10" l="1"/>
  <c r="F173" i="10"/>
  <c r="H224" i="10"/>
  <c r="F269" i="10"/>
  <c r="H170" i="10"/>
  <c r="F268" i="10"/>
  <c r="G263" i="10"/>
  <c r="F263" i="10" s="1"/>
  <c r="G199" i="10"/>
  <c r="F164" i="10"/>
  <c r="F264" i="10"/>
  <c r="F271" i="10"/>
  <c r="F267" i="10"/>
  <c r="G261" i="10"/>
  <c r="F261" i="10" s="1"/>
  <c r="F248" i="10"/>
  <c r="F260" i="10"/>
  <c r="F272" i="10"/>
  <c r="G262" i="10"/>
  <c r="F218" i="10"/>
  <c r="H200" i="10"/>
  <c r="H194" i="10" s="1"/>
  <c r="F182" i="10"/>
  <c r="G158" i="10"/>
  <c r="F160" i="10"/>
  <c r="F163" i="10"/>
  <c r="F159" i="10"/>
  <c r="F104" i="10"/>
  <c r="F80" i="10"/>
  <c r="F265" i="10"/>
  <c r="F262" i="10"/>
  <c r="F246" i="10"/>
  <c r="F230" i="10"/>
  <c r="F212" i="10"/>
  <c r="F206" i="10"/>
  <c r="F162" i="10"/>
  <c r="F161" i="10"/>
  <c r="F142" i="10"/>
  <c r="F122" i="10"/>
  <c r="F44" i="10"/>
  <c r="F270" i="10"/>
  <c r="F266" i="10"/>
  <c r="F254" i="10"/>
  <c r="F236" i="10"/>
  <c r="G224" i="10"/>
  <c r="F228" i="10"/>
  <c r="F227" i="10"/>
  <c r="F38" i="10"/>
  <c r="F16" i="10"/>
  <c r="F19" i="10"/>
  <c r="F15" i="10"/>
  <c r="G10" i="10"/>
  <c r="F10" i="10" s="1"/>
  <c r="F13" i="10"/>
  <c r="G9" i="10"/>
  <c r="F9" i="10" s="1"/>
  <c r="G52" i="10"/>
  <c r="F61" i="10"/>
  <c r="F57" i="10"/>
  <c r="G51" i="10"/>
  <c r="H55" i="10"/>
  <c r="H53" i="10"/>
  <c r="H51" i="10"/>
  <c r="F59" i="10"/>
  <c r="G53" i="10"/>
  <c r="F103" i="10"/>
  <c r="F100" i="10"/>
  <c r="G55" i="10"/>
  <c r="H52" i="10"/>
  <c r="F99" i="10"/>
  <c r="F101" i="10"/>
  <c r="F204" i="10"/>
  <c r="H199" i="10"/>
  <c r="H198" i="10"/>
  <c r="F203" i="10"/>
  <c r="F202" i="10"/>
  <c r="F205" i="10"/>
  <c r="F201" i="10"/>
  <c r="G200" i="10"/>
  <c r="F226" i="10"/>
  <c r="F229" i="10"/>
  <c r="F225" i="10"/>
  <c r="H197" i="10"/>
  <c r="H196" i="10"/>
  <c r="H195" i="10"/>
  <c r="F245" i="10"/>
  <c r="F244" i="10"/>
  <c r="G196" i="10"/>
  <c r="F247" i="10"/>
  <c r="F243" i="10"/>
  <c r="G195" i="10"/>
  <c r="G198" i="10"/>
  <c r="G242" i="10"/>
  <c r="G197" i="10"/>
  <c r="F175" i="10"/>
  <c r="F172" i="10"/>
  <c r="F174" i="10"/>
  <c r="F158" i="10"/>
  <c r="F143" i="10"/>
  <c r="F145" i="10"/>
  <c r="F141" i="10"/>
  <c r="G283" i="10" l="1"/>
  <c r="F224" i="10"/>
  <c r="F53" i="10"/>
  <c r="H279" i="10"/>
  <c r="F198" i="10"/>
  <c r="F199" i="10"/>
  <c r="H283" i="10"/>
  <c r="F55" i="10"/>
  <c r="G280" i="10"/>
  <c r="F51" i="10"/>
  <c r="H280" i="10"/>
  <c r="F197" i="10"/>
  <c r="F200" i="10"/>
  <c r="F195" i="10"/>
  <c r="F196" i="10"/>
  <c r="F242" i="10"/>
  <c r="G194" i="10"/>
  <c r="G281" i="10"/>
  <c r="F283" i="10" l="1"/>
  <c r="F194" i="10"/>
  <c r="H72" i="10" l="1"/>
  <c r="H68" i="10" l="1"/>
  <c r="H66" i="10" l="1"/>
  <c r="H62" i="10" l="1"/>
  <c r="H78" i="10"/>
  <c r="H74" i="10" s="1"/>
  <c r="H56" i="10" l="1"/>
  <c r="H60" i="10"/>
  <c r="F72" i="10" l="1"/>
  <c r="H120" i="10"/>
  <c r="H96" i="10"/>
  <c r="H92" i="10" s="1"/>
  <c r="H150" i="10"/>
  <c r="H138" i="10"/>
  <c r="H134" i="10" s="1"/>
  <c r="H132" i="10"/>
  <c r="H128" i="10" s="1"/>
  <c r="H36" i="10"/>
  <c r="H29" i="10"/>
  <c r="H30" i="10"/>
  <c r="H24" i="10"/>
  <c r="H156" i="10"/>
  <c r="H152" i="10" s="1"/>
  <c r="G132" i="10"/>
  <c r="G96" i="10"/>
  <c r="G90" i="10"/>
  <c r="G78" i="10"/>
  <c r="G30" i="10"/>
  <c r="G177" i="10"/>
  <c r="G24" i="10"/>
  <c r="G66" i="10"/>
  <c r="G156" i="10"/>
  <c r="G150" i="10"/>
  <c r="G138" i="10"/>
  <c r="F156" i="10" l="1"/>
  <c r="G152" i="10"/>
  <c r="F132" i="10"/>
  <c r="G128" i="10"/>
  <c r="F128" i="10" s="1"/>
  <c r="H20" i="10"/>
  <c r="H18" i="10"/>
  <c r="H12" i="10" s="1"/>
  <c r="G102" i="10"/>
  <c r="G110" i="10"/>
  <c r="F114" i="10"/>
  <c r="G60" i="10"/>
  <c r="G62" i="10"/>
  <c r="F66" i="10"/>
  <c r="F78" i="10"/>
  <c r="G74" i="10"/>
  <c r="F74" i="10" s="1"/>
  <c r="F70" i="10"/>
  <c r="H102" i="10"/>
  <c r="H54" i="10" s="1"/>
  <c r="H110" i="10"/>
  <c r="F138" i="10"/>
  <c r="G134" i="10"/>
  <c r="F134" i="10" s="1"/>
  <c r="G20" i="10"/>
  <c r="F24" i="10"/>
  <c r="G18" i="10"/>
  <c r="G86" i="10"/>
  <c r="F86" i="10" s="1"/>
  <c r="F90" i="10"/>
  <c r="H17" i="10"/>
  <c r="F29" i="10"/>
  <c r="H26" i="10"/>
  <c r="H144" i="10"/>
  <c r="H146" i="10"/>
  <c r="H140" i="10" s="1"/>
  <c r="H116" i="10"/>
  <c r="F120" i="10"/>
  <c r="G146" i="10"/>
  <c r="F150" i="10"/>
  <c r="G144" i="10"/>
  <c r="F177" i="10"/>
  <c r="G171" i="10"/>
  <c r="G176" i="10"/>
  <c r="F96" i="10"/>
  <c r="G92" i="10"/>
  <c r="F92" i="10" s="1"/>
  <c r="F32" i="10"/>
  <c r="F36" i="10"/>
  <c r="H32" i="10"/>
  <c r="F30" i="10"/>
  <c r="G26" i="10"/>
  <c r="H282" i="10" l="1"/>
  <c r="F116" i="10"/>
  <c r="F152" i="10"/>
  <c r="G170" i="10"/>
  <c r="F176" i="10"/>
  <c r="F17" i="10"/>
  <c r="H11" i="10"/>
  <c r="G14" i="10"/>
  <c r="F20" i="10"/>
  <c r="H98" i="10"/>
  <c r="H50" i="10" s="1"/>
  <c r="F68" i="10"/>
  <c r="F171" i="10"/>
  <c r="G279" i="10"/>
  <c r="F279" i="10" s="1"/>
  <c r="F146" i="10"/>
  <c r="G140" i="10"/>
  <c r="F140" i="10" s="1"/>
  <c r="F144" i="10"/>
  <c r="F60" i="10"/>
  <c r="G54" i="10"/>
  <c r="G12" i="10"/>
  <c r="F12" i="10" s="1"/>
  <c r="F18" i="10"/>
  <c r="F58" i="10"/>
  <c r="H14" i="10"/>
  <c r="H8" i="10" s="1"/>
  <c r="G98" i="10"/>
  <c r="F110" i="10"/>
  <c r="F62" i="10"/>
  <c r="G56" i="10"/>
  <c r="F102" i="10"/>
  <c r="F26" i="10"/>
  <c r="H278" i="10" l="1"/>
  <c r="F98" i="10"/>
  <c r="G50" i="10"/>
  <c r="F50" i="10" s="1"/>
  <c r="F56" i="10"/>
  <c r="F280" i="10"/>
  <c r="F52" i="10"/>
  <c r="F11" i="10"/>
  <c r="H281" i="10"/>
  <c r="F281" i="10" s="1"/>
  <c r="G282" i="10"/>
  <c r="F282" i="10" s="1"/>
  <c r="F54" i="10"/>
  <c r="G8" i="10"/>
  <c r="F8" i="10" s="1"/>
  <c r="F14" i="10"/>
  <c r="F170" i="10"/>
  <c r="G278" i="10" l="1"/>
  <c r="F278" i="10" s="1"/>
</calcChain>
</file>

<file path=xl/sharedStrings.xml><?xml version="1.0" encoding="utf-8"?>
<sst xmlns="http://schemas.openxmlformats.org/spreadsheetml/2006/main" count="453" uniqueCount="131">
  <si>
    <t>Срок  исполнения мероприятия</t>
  </si>
  <si>
    <t>Всего, в т.ч.</t>
  </si>
  <si>
    <t>- федеральный бюджет</t>
  </si>
  <si>
    <t>- бюджет Республики Крым</t>
  </si>
  <si>
    <t>- муниципальный бюджет</t>
  </si>
  <si>
    <t>- внебюджетные источники</t>
  </si>
  <si>
    <t xml:space="preserve">№   п/п </t>
  </si>
  <si>
    <t>Источники    финансирования</t>
  </si>
  <si>
    <t>Всего   (тыс. руб.)</t>
  </si>
  <si>
    <t>Организация проведения работ по содержанию городских кладбищ</t>
  </si>
  <si>
    <t>Расходы на обеспечение деятельности  МБУ"Порядок"</t>
  </si>
  <si>
    <t>Расходы на обеспечение деятельности  МБУ"УГХ"</t>
  </si>
  <si>
    <t>ДГХА г. Евпатории РК</t>
  </si>
  <si>
    <t>4.2</t>
  </si>
  <si>
    <t xml:space="preserve">Ответственный за выполнение мероприятия программы </t>
  </si>
  <si>
    <t xml:space="preserve">Мероприятия по реализации  муниципальной программы </t>
  </si>
  <si>
    <t>4</t>
  </si>
  <si>
    <t>3</t>
  </si>
  <si>
    <t>6</t>
  </si>
  <si>
    <t xml:space="preserve"> Капитальный ремонт, ремонт и  содержание действующей сети автомобильных  дорог общего пользования  местного значения и искусственных сооружений на них </t>
  </si>
  <si>
    <t>2.1</t>
  </si>
  <si>
    <t>2.1.1</t>
  </si>
  <si>
    <t>Противоэпидемиологические мероприятия</t>
  </si>
  <si>
    <t>2.1.2</t>
  </si>
  <si>
    <t>2.1.4</t>
  </si>
  <si>
    <t>Ликвидация несанкционированных свалок на  территории городского округа</t>
  </si>
  <si>
    <t>2.3</t>
  </si>
  <si>
    <t xml:space="preserve"> Проведение текущего и капитального ремонта муниципального жилого фонда</t>
  </si>
  <si>
    <t>2.3.3</t>
  </si>
  <si>
    <t xml:space="preserve"> Услуга по сбору средств за наем помещений муниципального жилого фонда</t>
  </si>
  <si>
    <t>2.4</t>
  </si>
  <si>
    <t>Содержание и развитие сети наружного освещения муниципального образования</t>
  </si>
  <si>
    <t>4.1</t>
  </si>
  <si>
    <t>Расходы на обеспечение деятельности  муниципальных бюджетных учреждений</t>
  </si>
  <si>
    <t>Создание экологически безопасных и комфортных условий городской среды.</t>
  </si>
  <si>
    <t>Повышение безопасности эксплуатации многоквартирного жилищного фонда.</t>
  </si>
  <si>
    <t>5</t>
  </si>
  <si>
    <t>ДГХА г. Евпатории РК, МБУ "Порядок"</t>
  </si>
  <si>
    <t xml:space="preserve">Проведение капитального ремонта общежитий, а также жилых зданий, жилых домов, многоквартирных домов, использовавшихся до 21 марта 2014 года в качестве общежитий, на территории Республики Крым, в том числе софинансирование за счет средств муниципального бюджета </t>
  </si>
  <si>
    <t>Финансовое и материально-техническое обеспечение деятельности департамента городского хозяйства администрации города Евпатории Республики Крым</t>
  </si>
  <si>
    <t xml:space="preserve">Обеспечение жильем отдельных категорий граждан Российской Федерации, проживающих на территории Республики Крым </t>
  </si>
  <si>
    <t xml:space="preserve"> Отлов и содержание животных без владельцев</t>
  </si>
  <si>
    <t>Проведение энергоаудита муниципальных объектов</t>
  </si>
  <si>
    <t>МУП «ЭКОГРАД»; МБУ «Порядок»; МУП «МО Комбинат благоустройства»; МУП «Трамвайное управление им. Пятецкого»</t>
  </si>
  <si>
    <t>Энергетическое обследование жилых домов</t>
  </si>
  <si>
    <t>МУП УК «Уют»; МУП  «МИР»</t>
  </si>
  <si>
    <t>Установка домовых приборов учета</t>
  </si>
  <si>
    <t>Работы по повышению  энергетической эффективности объектов жилого фонда</t>
  </si>
  <si>
    <t>Работы по повышению  энергетической эффективности муниципального электротранспорта</t>
  </si>
  <si>
    <t>МУП «Трамвайное управление</t>
  </si>
  <si>
    <t xml:space="preserve">Итого по программе </t>
  </si>
  <si>
    <t>Совершенствование системы учёта потребляемых энергетических ресурсов и внедрение энергоэффективных устройств</t>
  </si>
  <si>
    <t xml:space="preserve">Подпрограмма «Энергосбережение и повышение
 энергетической эффективности 
муниципального образования городской
округ Евпатория Республики Крым» </t>
  </si>
  <si>
    <t>1.1</t>
  </si>
  <si>
    <t>1.2</t>
  </si>
  <si>
    <t>1.1.1</t>
  </si>
  <si>
    <t>2.2</t>
  </si>
  <si>
    <t>Ресурсное обеспечение и прогнозная оценка расходов на реализацию муниципальной программы по источникам финансирования</t>
  </si>
  <si>
    <t>Улучшение технического состояния автомобильных дорог общего пользования местного значения.</t>
  </si>
  <si>
    <t>1.1.2</t>
  </si>
  <si>
    <t>Организация благоустройства городского округа</t>
  </si>
  <si>
    <t>2.3.1</t>
  </si>
  <si>
    <t>2.3.2</t>
  </si>
  <si>
    <t>муниципальный бюджет</t>
  </si>
  <si>
    <t>2.1.3</t>
  </si>
  <si>
    <t>Создание условий для развития городского хозяйства муниципального образования на основе развития дорожно-транспортной системы</t>
  </si>
  <si>
    <t>1</t>
  </si>
  <si>
    <t>2</t>
  </si>
  <si>
    <t>Обеспечение высокого уровня экологического и санитарного состояния города, организация благоустройства и развитие жилищного хозяйства городского округа</t>
  </si>
  <si>
    <t>Создание сбалансированной модели отношений между потребителями и производителями жилищно-коммунальных услуг</t>
  </si>
  <si>
    <t>Внедрение энергосберегающих технологий и расширение сферы применения альтернативных источников энергии</t>
  </si>
  <si>
    <t>Повышение транспортной мобильности населения и доступности транспортных услуг, в том числе для социально защищаемых групп.</t>
  </si>
  <si>
    <t xml:space="preserve">Развитие общественного контроля в сфере жилищно-коммунального хозяйства </t>
  </si>
  <si>
    <t>ДГХА г. Евпатории РК,МУП УК «Уют», МУП  «МИР»,МУП «Трамвайное управление.</t>
  </si>
  <si>
    <t>ДГХА г. Евпатории РК,МУП «ЭКОГРАД»; МБУ «Порядок»; МУП «МО Комбинат благоустройства»; МУП «Трамвайное управление им. Пятецкого».</t>
  </si>
  <si>
    <t>- бюджеты субъектов РФ</t>
  </si>
  <si>
    <t>-бюджеты субъектов РФ</t>
  </si>
  <si>
    <t>6.1</t>
  </si>
  <si>
    <t xml:space="preserve">Обеспечение жильем отдельных категорий граждан ,установленных Федеральным законом от 12 января 1995 года №5-ФЗ "О ветеранах" </t>
  </si>
  <si>
    <t>1.3</t>
  </si>
  <si>
    <t>Капитальный ремонт, ремонт и  содержание действующей сети автомобильных  дорог общего пользования  местного значения и искусственных сооружений на них за счет средств дорожного фонда</t>
  </si>
  <si>
    <t>9</t>
  </si>
  <si>
    <t>9.1</t>
  </si>
  <si>
    <t>9.1.1</t>
  </si>
  <si>
    <t>Предоставление субсидий   муниципальному унитарному предприятию "Трамвайное управление им. И.А. Пятецкого" городского округа Евпатория Республики Крым</t>
  </si>
  <si>
    <t>Строительство, реконструкция, капитальный ремонт улично-дорожной сети и автомобильных дорог за счет средств резервного фонда Президента Российской Федерации</t>
  </si>
  <si>
    <t>ОГС администрации г. Евпатории РК</t>
  </si>
  <si>
    <t>1.4.</t>
  </si>
  <si>
    <t>Подпрограмма 2 «Противопожарная защита жилых домов повышенной этажности городского округа Евпатория Республики Крым».</t>
  </si>
  <si>
    <t>ДГХА г. Евпатории РК,  МБУ "Порядок"</t>
  </si>
  <si>
    <t>5.1</t>
  </si>
  <si>
    <t>8</t>
  </si>
  <si>
    <t>8.1</t>
  </si>
  <si>
    <t>8.1.1</t>
  </si>
  <si>
    <t>8.1.2</t>
  </si>
  <si>
    <t>8.1.3</t>
  </si>
  <si>
    <t>8.2</t>
  </si>
  <si>
    <t>8.2.1</t>
  </si>
  <si>
    <t>8.2.2</t>
  </si>
  <si>
    <t>ДГХА г. Евпатории РК МУП УК «Уют»; ООО «УК «Престиж»; ООО «Единое домоуправление»; ООО «УК «Черноморец-Юг»;</t>
  </si>
  <si>
    <t>6.2</t>
  </si>
  <si>
    <t>Строительство и реконструкция сетей инженерного обеспечения мкрн. Исмаил-Бей, Спутник-1, Яшлык</t>
  </si>
  <si>
    <t>ДГХА г. Евпатории РК, МБУ "Порядок", МБУ "УГХ"</t>
  </si>
  <si>
    <t>ДГХА г. Евпатории РК , МБУ "УГХ"</t>
  </si>
  <si>
    <t>ДГХА г. Евпатории РК, МУП «Трамвайное управление им. Пятецкого».</t>
  </si>
  <si>
    <t>Приобретение коммунальной (специализированной) техники</t>
  </si>
  <si>
    <t>2.1.5</t>
  </si>
  <si>
    <t>Приобретение транспортных средств в муниципальную собственность для обеспечения муниципальных нужд</t>
  </si>
  <si>
    <t>2021-2025</t>
  </si>
  <si>
    <t>8.3</t>
  </si>
  <si>
    <t>Повышение уровня обеспеченности населения услугами централизованного водоснабжения и водоотведения, тепло- и энергоснабжения</t>
  </si>
  <si>
    <t>8.3.1</t>
  </si>
  <si>
    <t>8.3.2</t>
  </si>
  <si>
    <t>Строительство уличных сетей водоотведения района «Лимановка» пгт. Заозерное, г. Евпатория</t>
  </si>
  <si>
    <t xml:space="preserve"> Организация уборки территории городского округа</t>
  </si>
  <si>
    <t>2.3.4.</t>
  </si>
  <si>
    <t>Создание необходимых условий для повышения пожарной безопасности жилых домов повышенной этажности, сохранности жилищного фонда, безопасного проживания граждан, предупреждения пожаров, гибели и травмирования людей.</t>
  </si>
  <si>
    <t>Комплектация пожарных кранов пожарными рукавами и стволами, ремонт насосов повысителей давления, электрооборудования</t>
  </si>
  <si>
    <t>Приложение №3                                                                                                                                                                                     к муниципальной программе реформирования и развития жилищно-коммунального хозяйства городского округа Евпатория Республики Крым</t>
  </si>
  <si>
    <t>Объем финансирования по годам (тыс. руб.)</t>
  </si>
  <si>
    <t>2022-2023</t>
  </si>
  <si>
    <t>2021-2022</t>
  </si>
  <si>
    <t>Приложение
к постановлению администрации города Евпатории Республики Крым      от__________________№_____________</t>
  </si>
  <si>
    <t>2021-2026</t>
  </si>
  <si>
    <t>2021-2024</t>
  </si>
  <si>
    <t>2021-2023, 2025, 2026</t>
  </si>
  <si>
    <t>2021-2023, 2026</t>
  </si>
  <si>
    <t>ДГХА г. Евпатории РК, ДИЗО</t>
  </si>
  <si>
    <t>7</t>
  </si>
  <si>
    <t>2021-2023, 2025, 2026, 2027</t>
  </si>
  <si>
    <t>на 2027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</si>
</sst>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00"/>
    <numFmt numFmtId="165" formatCode="#,##0.00\ &quot;₽&quot;"/>
  </numFmts>
  <fonts count="11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rgb="FFFF0000"/>
      <name val="Calibri"/>
      <family val="2"/>
      <scheme val="minor"/>
    </font>
    <font>
      <sz val="12"/>
      <color rgb="FFFF0000"/>
      <name val="Times New Roman"/>
      <family val="1"/>
      <charset val="204"/>
    </font>
    <font>
      <sz val="10"/>
      <color theme="1"/>
      <name val="Calibri"/>
      <family val="2"/>
      <scheme val="minor"/>
    </font>
    <font>
      <sz val="13"/>
      <color theme="1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8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auto="1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auto="1"/>
      </left>
      <right style="hair">
        <color indexed="64"/>
      </right>
      <top style="thick">
        <color auto="1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ck">
        <color auto="1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ck">
        <color auto="1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ck">
        <color auto="1"/>
      </top>
      <bottom style="hair">
        <color indexed="64"/>
      </bottom>
      <diagonal/>
    </border>
    <border>
      <left style="hair">
        <color indexed="64"/>
      </left>
      <right style="thick">
        <color auto="1"/>
      </right>
      <top style="thick">
        <color auto="1"/>
      </top>
      <bottom style="hair">
        <color indexed="64"/>
      </bottom>
      <diagonal/>
    </border>
    <border>
      <left style="thick">
        <color auto="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ck">
        <color auto="1"/>
      </right>
      <top style="hair">
        <color indexed="64"/>
      </top>
      <bottom style="hair">
        <color indexed="64"/>
      </bottom>
      <diagonal/>
    </border>
    <border>
      <left style="thick">
        <color auto="1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ck">
        <color auto="1"/>
      </right>
      <top style="hair">
        <color indexed="64"/>
      </top>
      <bottom/>
      <diagonal/>
    </border>
    <border>
      <left style="thick">
        <color auto="1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ck">
        <color auto="1"/>
      </right>
      <top style="medium">
        <color indexed="64"/>
      </top>
      <bottom style="hair">
        <color indexed="64"/>
      </bottom>
      <diagonal/>
    </border>
    <border>
      <left style="thick">
        <color auto="1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ck">
        <color auto="1"/>
      </right>
      <top style="hair">
        <color indexed="64"/>
      </top>
      <bottom style="thin">
        <color indexed="64"/>
      </bottom>
      <diagonal/>
    </border>
    <border>
      <left style="thick">
        <color auto="1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ck">
        <color auto="1"/>
      </right>
      <top style="thin">
        <color indexed="64"/>
      </top>
      <bottom style="hair">
        <color indexed="64"/>
      </bottom>
      <diagonal/>
    </border>
    <border>
      <left style="thick">
        <color auto="1"/>
      </left>
      <right style="hair">
        <color indexed="64"/>
      </right>
      <top style="hair">
        <color indexed="64"/>
      </top>
      <bottom style="thick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ck">
        <color auto="1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ck">
        <color auto="1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ck">
        <color auto="1"/>
      </bottom>
      <diagonal/>
    </border>
    <border>
      <left style="hair">
        <color indexed="64"/>
      </left>
      <right style="thick">
        <color auto="1"/>
      </right>
      <top style="hair">
        <color indexed="64"/>
      </top>
      <bottom style="thick">
        <color auto="1"/>
      </bottom>
      <diagonal/>
    </border>
    <border>
      <left style="thick">
        <color auto="1"/>
      </left>
      <right style="hair">
        <color indexed="64"/>
      </right>
      <top style="medium">
        <color indexed="64"/>
      </top>
      <bottom style="thin">
        <color auto="1"/>
      </bottom>
      <diagonal/>
    </border>
    <border>
      <left style="thick">
        <color auto="1"/>
      </left>
      <right style="hair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ck">
        <color auto="1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thick">
        <color auto="1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ck">
        <color auto="1"/>
      </top>
      <bottom/>
      <diagonal/>
    </border>
    <border>
      <left style="thick">
        <color indexed="64"/>
      </left>
      <right style="hair">
        <color indexed="64"/>
      </right>
      <top style="thick">
        <color auto="1"/>
      </top>
      <bottom style="thick">
        <color auto="1"/>
      </bottom>
      <diagonal/>
    </border>
    <border>
      <left style="hair">
        <color indexed="64"/>
      </left>
      <right/>
      <top style="thick">
        <color auto="1"/>
      </top>
      <bottom style="hair">
        <color indexed="64"/>
      </bottom>
      <diagonal/>
    </border>
  </borders>
  <cellStyleXfs count="1">
    <xf numFmtId="0" fontId="0" fillId="0" borderId="0"/>
  </cellStyleXfs>
  <cellXfs count="190">
    <xf numFmtId="0" fontId="0" fillId="0" borderId="0" xfId="0"/>
    <xf numFmtId="0" fontId="5" fillId="0" borderId="0" xfId="0" applyFont="1"/>
    <xf numFmtId="0" fontId="6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3" fillId="0" borderId="4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49" fontId="9" fillId="0" borderId="7" xfId="0" applyNumberFormat="1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9" fillId="0" borderId="44" xfId="0" applyFont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64" fontId="3" fillId="0" borderId="9" xfId="0" applyNumberFormat="1" applyFont="1" applyBorder="1" applyAlignment="1">
      <alignment horizontal="right" vertical="center" wrapText="1"/>
    </xf>
    <xf numFmtId="164" fontId="3" fillId="0" borderId="7" xfId="0" applyNumberFormat="1" applyFont="1" applyBorder="1" applyAlignment="1">
      <alignment horizontal="right" vertical="center" wrapText="1"/>
    </xf>
    <xf numFmtId="164" fontId="3" fillId="0" borderId="8" xfId="0" applyNumberFormat="1" applyFont="1" applyBorder="1" applyAlignment="1">
      <alignment horizontal="right" vertical="center" wrapText="1"/>
    </xf>
    <xf numFmtId="164" fontId="3" fillId="0" borderId="32" xfId="0" applyNumberFormat="1" applyFont="1" applyBorder="1" applyAlignment="1">
      <alignment horizontal="right" vertical="center" wrapText="1"/>
    </xf>
    <xf numFmtId="164" fontId="3" fillId="0" borderId="6" xfId="0" applyNumberFormat="1" applyFont="1" applyBorder="1" applyAlignment="1">
      <alignment horizontal="right" vertical="center" wrapText="1"/>
    </xf>
    <xf numFmtId="164" fontId="3" fillId="0" borderId="4" xfId="0" applyNumberFormat="1" applyFont="1" applyBorder="1" applyAlignment="1">
      <alignment horizontal="right" vertical="center" wrapText="1"/>
    </xf>
    <xf numFmtId="164" fontId="3" fillId="0" borderId="5" xfId="0" applyNumberFormat="1" applyFont="1" applyBorder="1" applyAlignment="1">
      <alignment horizontal="right" vertical="center" wrapText="1"/>
    </xf>
    <xf numFmtId="164" fontId="3" fillId="0" borderId="38" xfId="0" applyNumberFormat="1" applyFont="1" applyBorder="1" applyAlignment="1">
      <alignment horizontal="right" vertical="center" wrapText="1"/>
    </xf>
    <xf numFmtId="164" fontId="9" fillId="0" borderId="3" xfId="0" applyNumberFormat="1" applyFont="1" applyBorder="1" applyAlignment="1">
      <alignment horizontal="right" vertical="center" wrapText="1"/>
    </xf>
    <xf numFmtId="164" fontId="9" fillId="0" borderId="1" xfId="0" applyNumberFormat="1" applyFont="1" applyBorder="1" applyAlignment="1">
      <alignment horizontal="right" vertical="center" wrapText="1"/>
    </xf>
    <xf numFmtId="164" fontId="9" fillId="0" borderId="2" xfId="0" applyNumberFormat="1" applyFont="1" applyBorder="1" applyAlignment="1">
      <alignment horizontal="right" vertical="center" wrapText="1"/>
    </xf>
    <xf numFmtId="164" fontId="9" fillId="0" borderId="40" xfId="0" applyNumberFormat="1" applyFont="1" applyBorder="1" applyAlignment="1">
      <alignment horizontal="right" vertical="center" wrapText="1"/>
    </xf>
    <xf numFmtId="164" fontId="9" fillId="0" borderId="9" xfId="0" applyNumberFormat="1" applyFont="1" applyBorder="1" applyAlignment="1">
      <alignment horizontal="right" vertical="center" wrapText="1"/>
    </xf>
    <xf numFmtId="164" fontId="9" fillId="0" borderId="7" xfId="0" applyNumberFormat="1" applyFont="1" applyBorder="1" applyAlignment="1">
      <alignment horizontal="right" vertical="center" wrapText="1"/>
    </xf>
    <xf numFmtId="164" fontId="9" fillId="0" borderId="8" xfId="0" applyNumberFormat="1" applyFont="1" applyBorder="1" applyAlignment="1">
      <alignment horizontal="right" vertical="center" wrapText="1"/>
    </xf>
    <xf numFmtId="164" fontId="9" fillId="0" borderId="32" xfId="0" applyNumberFormat="1" applyFont="1" applyBorder="1" applyAlignment="1">
      <alignment horizontal="right" vertical="center" wrapText="1"/>
    </xf>
    <xf numFmtId="164" fontId="9" fillId="0" borderId="6" xfId="0" applyNumberFormat="1" applyFont="1" applyBorder="1" applyAlignment="1">
      <alignment horizontal="right" vertical="center" wrapText="1"/>
    </xf>
    <xf numFmtId="164" fontId="9" fillId="0" borderId="4" xfId="0" applyNumberFormat="1" applyFont="1" applyBorder="1" applyAlignment="1">
      <alignment horizontal="right" vertical="center" wrapText="1"/>
    </xf>
    <xf numFmtId="164" fontId="9" fillId="0" borderId="5" xfId="0" applyNumberFormat="1" applyFont="1" applyBorder="1" applyAlignment="1">
      <alignment horizontal="right" vertical="center" wrapText="1"/>
    </xf>
    <xf numFmtId="164" fontId="9" fillId="0" borderId="38" xfId="0" applyNumberFormat="1" applyFont="1" applyBorder="1" applyAlignment="1">
      <alignment horizontal="right" vertical="center" wrapText="1"/>
    </xf>
    <xf numFmtId="164" fontId="9" fillId="0" borderId="19" xfId="0" applyNumberFormat="1" applyFont="1" applyBorder="1" applyAlignment="1">
      <alignment horizontal="right" vertical="center" wrapText="1"/>
    </xf>
    <xf numFmtId="164" fontId="9" fillId="0" borderId="20" xfId="0" applyNumberFormat="1" applyFont="1" applyBorder="1" applyAlignment="1">
      <alignment horizontal="right" vertical="center" wrapText="1"/>
    </xf>
    <xf numFmtId="164" fontId="9" fillId="0" borderId="18" xfId="0" applyNumberFormat="1" applyFont="1" applyBorder="1" applyAlignment="1">
      <alignment horizontal="right" vertical="center" wrapText="1"/>
    </xf>
    <xf numFmtId="164" fontId="9" fillId="0" borderId="49" xfId="0" applyNumberFormat="1" applyFont="1" applyBorder="1" applyAlignment="1">
      <alignment horizontal="right" vertical="center" wrapText="1"/>
    </xf>
    <xf numFmtId="164" fontId="3" fillId="0" borderId="16" xfId="0" applyNumberFormat="1" applyFont="1" applyBorder="1" applyAlignment="1">
      <alignment horizontal="right" vertical="center" wrapText="1"/>
    </xf>
    <xf numFmtId="164" fontId="3" fillId="0" borderId="17" xfId="0" applyNumberFormat="1" applyFont="1" applyBorder="1" applyAlignment="1">
      <alignment horizontal="right" vertical="center" wrapText="1"/>
    </xf>
    <xf numFmtId="164" fontId="3" fillId="0" borderId="15" xfId="0" applyNumberFormat="1" applyFont="1" applyBorder="1" applyAlignment="1">
      <alignment horizontal="right" vertical="center" wrapText="1"/>
    </xf>
    <xf numFmtId="164" fontId="3" fillId="0" borderId="36" xfId="0" applyNumberFormat="1" applyFont="1" applyBorder="1" applyAlignment="1">
      <alignment horizontal="right" vertical="center" wrapText="1"/>
    </xf>
    <xf numFmtId="164" fontId="3" fillId="0" borderId="19" xfId="0" applyNumberFormat="1" applyFont="1" applyBorder="1" applyAlignment="1">
      <alignment horizontal="right" vertical="center" wrapText="1"/>
    </xf>
    <xf numFmtId="164" fontId="3" fillId="0" borderId="20" xfId="0" applyNumberFormat="1" applyFont="1" applyBorder="1" applyAlignment="1">
      <alignment horizontal="right" vertical="center" wrapText="1"/>
    </xf>
    <xf numFmtId="164" fontId="3" fillId="0" borderId="18" xfId="0" applyNumberFormat="1" applyFont="1" applyBorder="1" applyAlignment="1">
      <alignment horizontal="right" vertical="center" wrapText="1"/>
    </xf>
    <xf numFmtId="164" fontId="3" fillId="0" borderId="49" xfId="0" applyNumberFormat="1" applyFont="1" applyBorder="1" applyAlignment="1">
      <alignment horizontal="right" vertical="center" wrapText="1"/>
    </xf>
    <xf numFmtId="164" fontId="3" fillId="0" borderId="43" xfId="0" applyNumberFormat="1" applyFont="1" applyBorder="1" applyAlignment="1">
      <alignment horizontal="right" vertical="center" wrapText="1"/>
    </xf>
    <xf numFmtId="164" fontId="3" fillId="0" borderId="44" xfId="0" applyNumberFormat="1" applyFont="1" applyBorder="1" applyAlignment="1">
      <alignment horizontal="right" vertical="center" wrapText="1"/>
    </xf>
    <xf numFmtId="164" fontId="3" fillId="0" borderId="42" xfId="0" applyNumberFormat="1" applyFont="1" applyBorder="1" applyAlignment="1">
      <alignment horizontal="right" vertical="center" wrapText="1"/>
    </xf>
    <xf numFmtId="164" fontId="3" fillId="0" borderId="45" xfId="0" applyNumberFormat="1" applyFont="1" applyBorder="1" applyAlignment="1">
      <alignment horizontal="right" vertical="center" wrapText="1"/>
    </xf>
    <xf numFmtId="164" fontId="4" fillId="0" borderId="28" xfId="0" applyNumberFormat="1" applyFont="1" applyBorder="1" applyAlignment="1">
      <alignment horizontal="right" vertical="center" wrapText="1"/>
    </xf>
    <xf numFmtId="164" fontId="4" fillId="0" borderId="29" xfId="0" applyNumberFormat="1" applyFont="1" applyBorder="1" applyAlignment="1">
      <alignment horizontal="right" vertical="center" wrapText="1"/>
    </xf>
    <xf numFmtId="164" fontId="4" fillId="0" borderId="27" xfId="0" applyNumberFormat="1" applyFont="1" applyBorder="1" applyAlignment="1">
      <alignment horizontal="right" vertical="center" wrapText="1"/>
    </xf>
    <xf numFmtId="164" fontId="4" fillId="0" borderId="30" xfId="0" applyNumberFormat="1" applyFont="1" applyBorder="1" applyAlignment="1">
      <alignment horizontal="right" vertical="center" wrapText="1"/>
    </xf>
    <xf numFmtId="164" fontId="4" fillId="0" borderId="9" xfId="0" applyNumberFormat="1" applyFont="1" applyBorder="1" applyAlignment="1">
      <alignment horizontal="right" vertical="center" wrapText="1"/>
    </xf>
    <xf numFmtId="164" fontId="4" fillId="0" borderId="7" xfId="0" applyNumberFormat="1" applyFont="1" applyBorder="1" applyAlignment="1">
      <alignment horizontal="right" vertical="center" wrapText="1"/>
    </xf>
    <xf numFmtId="164" fontId="4" fillId="0" borderId="8" xfId="0" applyNumberFormat="1" applyFont="1" applyBorder="1" applyAlignment="1">
      <alignment horizontal="right" vertical="center" wrapText="1"/>
    </xf>
    <xf numFmtId="164" fontId="4" fillId="0" borderId="32" xfId="0" applyNumberFormat="1" applyFont="1" applyBorder="1" applyAlignment="1">
      <alignment horizontal="right" vertical="center" wrapText="1"/>
    </xf>
    <xf numFmtId="164" fontId="4" fillId="0" borderId="14" xfId="0" applyNumberFormat="1" applyFont="1" applyBorder="1" applyAlignment="1">
      <alignment horizontal="right" vertical="center" wrapText="1"/>
    </xf>
    <xf numFmtId="164" fontId="4" fillId="0" borderId="12" xfId="0" applyNumberFormat="1" applyFont="1" applyBorder="1" applyAlignment="1">
      <alignment horizontal="right" vertical="center" wrapText="1"/>
    </xf>
    <xf numFmtId="164" fontId="4" fillId="0" borderId="13" xfId="0" applyNumberFormat="1" applyFont="1" applyBorder="1" applyAlignment="1">
      <alignment horizontal="right" vertical="center" wrapText="1"/>
    </xf>
    <xf numFmtId="164" fontId="4" fillId="0" borderId="34" xfId="0" applyNumberFormat="1" applyFont="1" applyBorder="1" applyAlignment="1">
      <alignment horizontal="right" vertical="center" wrapText="1"/>
    </xf>
    <xf numFmtId="164" fontId="9" fillId="0" borderId="14" xfId="0" applyNumberFormat="1" applyFont="1" applyBorder="1" applyAlignment="1">
      <alignment horizontal="right" vertical="center" wrapText="1"/>
    </xf>
    <xf numFmtId="164" fontId="9" fillId="0" borderId="12" xfId="0" applyNumberFormat="1" applyFont="1" applyBorder="1" applyAlignment="1">
      <alignment horizontal="right" vertical="center" wrapText="1"/>
    </xf>
    <xf numFmtId="164" fontId="9" fillId="0" borderId="13" xfId="0" applyNumberFormat="1" applyFont="1" applyBorder="1" applyAlignment="1">
      <alignment horizontal="right" vertical="center" wrapText="1"/>
    </xf>
    <xf numFmtId="164" fontId="9" fillId="0" borderId="34" xfId="0" applyNumberFormat="1" applyFont="1" applyBorder="1" applyAlignment="1">
      <alignment horizontal="right" vertical="center" wrapText="1"/>
    </xf>
    <xf numFmtId="164" fontId="4" fillId="0" borderId="43" xfId="0" applyNumberFormat="1" applyFont="1" applyBorder="1" applyAlignment="1">
      <alignment horizontal="right" vertical="center" wrapText="1"/>
    </xf>
    <xf numFmtId="164" fontId="4" fillId="0" borderId="44" xfId="0" applyNumberFormat="1" applyFont="1" applyBorder="1" applyAlignment="1">
      <alignment horizontal="right" vertical="center" wrapText="1"/>
    </xf>
    <xf numFmtId="164" fontId="4" fillId="0" borderId="42" xfId="0" applyNumberFormat="1" applyFont="1" applyBorder="1" applyAlignment="1">
      <alignment horizontal="right" vertical="center" wrapText="1"/>
    </xf>
    <xf numFmtId="164" fontId="4" fillId="0" borderId="45" xfId="0" applyNumberFormat="1" applyFont="1" applyBorder="1" applyAlignment="1">
      <alignment horizontal="right" vertical="center" wrapText="1"/>
    </xf>
    <xf numFmtId="164" fontId="9" fillId="0" borderId="43" xfId="0" applyNumberFormat="1" applyFont="1" applyBorder="1" applyAlignment="1">
      <alignment horizontal="right" vertical="center" wrapText="1"/>
    </xf>
    <xf numFmtId="164" fontId="9" fillId="0" borderId="44" xfId="0" applyNumberFormat="1" applyFont="1" applyBorder="1" applyAlignment="1">
      <alignment horizontal="right" vertical="center" wrapText="1"/>
    </xf>
    <xf numFmtId="164" fontId="9" fillId="0" borderId="42" xfId="0" applyNumberFormat="1" applyFont="1" applyBorder="1" applyAlignment="1">
      <alignment horizontal="right" vertical="center" wrapText="1"/>
    </xf>
    <xf numFmtId="164" fontId="9" fillId="0" borderId="45" xfId="0" applyNumberFormat="1" applyFont="1" applyBorder="1" applyAlignment="1">
      <alignment horizontal="right" vertical="center" wrapText="1"/>
    </xf>
    <xf numFmtId="0" fontId="3" fillId="0" borderId="56" xfId="0" applyFont="1" applyBorder="1" applyAlignment="1">
      <alignment horizontal="center" vertical="center" wrapText="1"/>
    </xf>
    <xf numFmtId="0" fontId="8" fillId="0" borderId="0" xfId="0" applyFont="1" applyAlignment="1">
      <alignment horizontal="left" vertical="top" wrapText="1"/>
    </xf>
    <xf numFmtId="0" fontId="3" fillId="0" borderId="42" xfId="0" applyFont="1" applyBorder="1" applyAlignment="1">
      <alignment horizontal="center" vertical="center" wrapText="1"/>
    </xf>
    <xf numFmtId="0" fontId="3" fillId="0" borderId="44" xfId="0" applyFont="1" applyBorder="1" applyAlignment="1">
      <alignment horizontal="center" vertical="center" wrapText="1"/>
    </xf>
    <xf numFmtId="0" fontId="5" fillId="0" borderId="0" xfId="0" applyFont="1" applyAlignment="1">
      <alignment vertical="top"/>
    </xf>
    <xf numFmtId="164" fontId="5" fillId="0" borderId="0" xfId="0" applyNumberFormat="1" applyFont="1"/>
    <xf numFmtId="0" fontId="0" fillId="0" borderId="0" xfId="0" applyAlignment="1">
      <alignment horizontal="center" vertical="top" wrapText="1"/>
    </xf>
    <xf numFmtId="0" fontId="1" fillId="0" borderId="0" xfId="0" applyFont="1" applyAlignment="1">
      <alignment horizontal="center" vertical="center" wrapText="1"/>
    </xf>
    <xf numFmtId="0" fontId="3" fillId="0" borderId="51" xfId="0" applyFont="1" applyBorder="1" applyAlignment="1">
      <alignment horizontal="center" vertical="center" wrapText="1"/>
    </xf>
    <xf numFmtId="0" fontId="3" fillId="0" borderId="53" xfId="0" applyFont="1" applyBorder="1" applyAlignment="1">
      <alignment horizontal="center" vertical="center" wrapText="1"/>
    </xf>
    <xf numFmtId="0" fontId="3" fillId="0" borderId="50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43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top" wrapText="1"/>
    </xf>
    <xf numFmtId="0" fontId="10" fillId="0" borderId="8" xfId="0" applyFont="1" applyBorder="1" applyAlignment="1">
      <alignment horizontal="center" vertical="top" wrapText="1"/>
    </xf>
    <xf numFmtId="0" fontId="10" fillId="0" borderId="5" xfId="0" applyFont="1" applyBorder="1" applyAlignment="1">
      <alignment horizontal="center" vertical="top" wrapText="1"/>
    </xf>
    <xf numFmtId="0" fontId="9" fillId="0" borderId="24" xfId="0" applyFont="1" applyBorder="1" applyAlignment="1">
      <alignment horizontal="center" vertical="center" wrapText="1"/>
    </xf>
    <xf numFmtId="0" fontId="9" fillId="0" borderId="51" xfId="0" applyFont="1" applyBorder="1" applyAlignment="1">
      <alignment horizontal="center" vertical="center" wrapText="1"/>
    </xf>
    <xf numFmtId="0" fontId="9" fillId="0" borderId="5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top" wrapText="1"/>
    </xf>
    <xf numFmtId="0" fontId="9" fillId="0" borderId="9" xfId="0" applyFont="1" applyBorder="1" applyAlignment="1">
      <alignment horizontal="center" vertical="top" wrapText="1"/>
    </xf>
    <xf numFmtId="0" fontId="9" fillId="0" borderId="6" xfId="0" applyFont="1" applyBorder="1" applyAlignment="1">
      <alignment horizontal="center" vertical="top" wrapText="1"/>
    </xf>
    <xf numFmtId="0" fontId="3" fillId="0" borderId="1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4" fillId="0" borderId="55" xfId="0" applyFont="1" applyBorder="1" applyAlignment="1">
      <alignment horizontal="center" vertical="center" wrapText="1"/>
    </xf>
    <xf numFmtId="0" fontId="4" fillId="0" borderId="51" xfId="0" applyFont="1" applyBorder="1" applyAlignment="1">
      <alignment horizontal="center" vertical="center" wrapText="1"/>
    </xf>
    <xf numFmtId="0" fontId="4" fillId="0" borderId="52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 vertical="top" wrapText="1"/>
    </xf>
    <xf numFmtId="0" fontId="4" fillId="0" borderId="2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43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8" fillId="0" borderId="0" xfId="0" applyFont="1" applyAlignment="1">
      <alignment horizontal="left" vertical="top" wrapText="1"/>
    </xf>
    <xf numFmtId="49" fontId="3" fillId="0" borderId="46" xfId="0" applyNumberFormat="1" applyFont="1" applyBorder="1" applyAlignment="1">
      <alignment horizontal="center" vertical="top" wrapText="1"/>
    </xf>
    <xf numFmtId="0" fontId="7" fillId="0" borderId="47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10" fillId="0" borderId="13" xfId="0" applyFont="1" applyBorder="1" applyAlignment="1">
      <alignment horizontal="center" vertical="top" wrapText="1"/>
    </xf>
    <xf numFmtId="0" fontId="9" fillId="0" borderId="14" xfId="0" applyFont="1" applyBorder="1" applyAlignment="1">
      <alignment horizontal="center" vertical="top" wrapText="1"/>
    </xf>
    <xf numFmtId="49" fontId="4" fillId="0" borderId="26" xfId="0" applyNumberFormat="1" applyFont="1" applyBorder="1" applyAlignment="1">
      <alignment horizontal="center" vertical="top" wrapText="1"/>
    </xf>
    <xf numFmtId="49" fontId="4" fillId="0" borderId="31" xfId="0" applyNumberFormat="1" applyFont="1" applyBorder="1" applyAlignment="1">
      <alignment horizontal="center" vertical="top" wrapText="1"/>
    </xf>
    <xf numFmtId="49" fontId="4" fillId="0" borderId="33" xfId="0" applyNumberFormat="1" applyFont="1" applyBorder="1" applyAlignment="1">
      <alignment horizontal="center" vertical="top" wrapText="1"/>
    </xf>
    <xf numFmtId="0" fontId="10" fillId="0" borderId="10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3" fillId="0" borderId="26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44" xfId="0" applyFont="1" applyBorder="1" applyAlignment="1">
      <alignment horizontal="center" vertical="center" wrapText="1"/>
    </xf>
    <xf numFmtId="0" fontId="3" fillId="0" borderId="57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49" fontId="3" fillId="0" borderId="35" xfId="0" applyNumberFormat="1" applyFont="1" applyBorder="1" applyAlignment="1">
      <alignment horizontal="center" vertical="top" wrapText="1"/>
    </xf>
    <xf numFmtId="0" fontId="7" fillId="0" borderId="31" xfId="0" applyFont="1" applyBorder="1" applyAlignment="1">
      <alignment horizontal="center" vertical="top" wrapText="1"/>
    </xf>
    <xf numFmtId="0" fontId="7" fillId="0" borderId="37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7" fillId="0" borderId="48" xfId="0" applyFont="1" applyBorder="1" applyAlignment="1">
      <alignment horizontal="center" vertical="top" wrapText="1"/>
    </xf>
    <xf numFmtId="49" fontId="9" fillId="0" borderId="39" xfId="0" applyNumberFormat="1" applyFont="1" applyBorder="1" applyAlignment="1">
      <alignment horizontal="center" vertical="top" wrapText="1"/>
    </xf>
    <xf numFmtId="49" fontId="9" fillId="0" borderId="31" xfId="0" applyNumberFormat="1" applyFont="1" applyBorder="1" applyAlignment="1">
      <alignment horizontal="center" vertical="top" wrapText="1"/>
    </xf>
    <xf numFmtId="49" fontId="9" fillId="0" borderId="48" xfId="0" applyNumberFormat="1" applyFont="1" applyBorder="1" applyAlignment="1">
      <alignment horizontal="center" vertical="top" wrapText="1"/>
    </xf>
    <xf numFmtId="0" fontId="3" fillId="0" borderId="52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9" fillId="0" borderId="18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top" wrapText="1"/>
    </xf>
    <xf numFmtId="0" fontId="10" fillId="0" borderId="18" xfId="0" applyFont="1" applyBorder="1" applyAlignment="1">
      <alignment horizontal="center" vertical="top" wrapText="1"/>
    </xf>
    <xf numFmtId="49" fontId="9" fillId="0" borderId="33" xfId="0" applyNumberFormat="1" applyFont="1" applyBorder="1" applyAlignment="1">
      <alignment horizontal="center" vertical="top" wrapText="1"/>
    </xf>
    <xf numFmtId="49" fontId="9" fillId="0" borderId="37" xfId="0" applyNumberFormat="1" applyFont="1" applyBorder="1" applyAlignment="1">
      <alignment horizontal="center" vertical="top" wrapText="1"/>
    </xf>
    <xf numFmtId="0" fontId="9" fillId="0" borderId="11" xfId="0" applyFont="1" applyBorder="1" applyAlignment="1">
      <alignment horizontal="center" vertical="top" wrapText="1"/>
    </xf>
    <xf numFmtId="0" fontId="3" fillId="0" borderId="22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top" wrapText="1"/>
    </xf>
    <xf numFmtId="0" fontId="9" fillId="0" borderId="52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49" fontId="9" fillId="0" borderId="47" xfId="0" applyNumberFormat="1" applyFont="1" applyBorder="1" applyAlignment="1">
      <alignment horizontal="center" vertical="top" wrapText="1"/>
    </xf>
    <xf numFmtId="0" fontId="7" fillId="0" borderId="41" xfId="0" applyFont="1" applyBorder="1" applyAlignment="1">
      <alignment horizontal="center" vertical="top" wrapText="1"/>
    </xf>
    <xf numFmtId="49" fontId="9" fillId="0" borderId="41" xfId="0" applyNumberFormat="1" applyFont="1" applyBorder="1" applyAlignment="1">
      <alignment horizontal="center" vertical="top" wrapText="1"/>
    </xf>
    <xf numFmtId="0" fontId="9" fillId="0" borderId="53" xfId="0" applyFont="1" applyBorder="1" applyAlignment="1">
      <alignment horizontal="center" vertical="center" wrapText="1"/>
    </xf>
    <xf numFmtId="0" fontId="10" fillId="0" borderId="42" xfId="0" applyFont="1" applyBorder="1" applyAlignment="1">
      <alignment horizontal="center" vertical="top" wrapText="1"/>
    </xf>
    <xf numFmtId="0" fontId="9" fillId="0" borderId="42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top" wrapText="1"/>
    </xf>
    <xf numFmtId="0" fontId="4" fillId="0" borderId="42" xfId="0" applyFont="1" applyBorder="1" applyAlignment="1">
      <alignment horizontal="center" vertical="center" wrapText="1"/>
    </xf>
    <xf numFmtId="0" fontId="9" fillId="0" borderId="43" xfId="0" applyFont="1" applyBorder="1" applyAlignment="1">
      <alignment horizontal="center" vertical="top" wrapText="1"/>
    </xf>
    <xf numFmtId="49" fontId="4" fillId="0" borderId="41" xfId="0" applyNumberFormat="1" applyFont="1" applyBorder="1" applyAlignment="1">
      <alignment horizontal="center" vertical="top" wrapText="1"/>
    </xf>
    <xf numFmtId="0" fontId="3" fillId="0" borderId="54" xfId="0" applyFont="1" applyBorder="1" applyAlignment="1">
      <alignment horizontal="center" vertical="center" wrapText="1"/>
    </xf>
    <xf numFmtId="165" fontId="5" fillId="0" borderId="0" xfId="0" applyNumberFormat="1" applyFo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91;&#1090;&#1074;&#1077;&#1088;&#1078;&#1076;&#1077;&#1085;&#1080;&#1077;%20&#1084;&#1091;&#1085;%20&#1087;&#1088;&#1086;&#1075;&#1088;&#1072;&#1084;&#1084;&#1099;%20&#1085;&#1072;%202024/&#1046;&#1050;&#1061;/2024%2004%2008%20&#1055;&#1088;&#1080;&#1083;&#1086;&#1078;&#1077;&#1085;&#1080;&#1077;%203%20&#1082;%20&#1046;&#1050;&#106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1-2023"/>
      <sheetName val="Лист1"/>
    </sheetNames>
    <sheetDataSet>
      <sheetData sheetId="0" refreshError="1">
        <row r="8">
          <cell r="I8">
            <v>105197.61430999999</v>
          </cell>
        </row>
        <row r="9">
          <cell r="I9">
            <v>0</v>
          </cell>
        </row>
        <row r="10">
          <cell r="I10">
            <v>0</v>
          </cell>
        </row>
        <row r="11">
          <cell r="I11">
            <v>22266.693169999999</v>
          </cell>
        </row>
        <row r="12">
          <cell r="I12">
            <v>82930.921139999991</v>
          </cell>
        </row>
        <row r="13">
          <cell r="I13">
            <v>0</v>
          </cell>
        </row>
        <row r="14">
          <cell r="I14">
            <v>78706.939309999987</v>
          </cell>
        </row>
        <row r="15">
          <cell r="I15">
            <v>0</v>
          </cell>
        </row>
        <row r="16">
          <cell r="I16">
            <v>0</v>
          </cell>
        </row>
        <row r="17">
          <cell r="I17">
            <v>22266.693169999999</v>
          </cell>
        </row>
        <row r="18">
          <cell r="I18">
            <v>56440.246139999996</v>
          </cell>
        </row>
        <row r="19">
          <cell r="I19">
            <v>0</v>
          </cell>
        </row>
        <row r="20">
          <cell r="I20">
            <v>39323.353969999996</v>
          </cell>
        </row>
        <row r="21">
          <cell r="I21">
            <v>0</v>
          </cell>
        </row>
        <row r="22">
          <cell r="I22">
            <v>0</v>
          </cell>
        </row>
        <row r="23">
          <cell r="I23">
            <v>0</v>
          </cell>
        </row>
        <row r="24">
          <cell r="I24">
            <v>39323.353969999996</v>
          </cell>
        </row>
        <row r="25">
          <cell r="I25">
            <v>0</v>
          </cell>
        </row>
        <row r="26">
          <cell r="I26">
            <v>39383.585339999998</v>
          </cell>
        </row>
        <row r="27">
          <cell r="I27">
            <v>0</v>
          </cell>
        </row>
        <row r="28">
          <cell r="I28">
            <v>0</v>
          </cell>
        </row>
        <row r="29">
          <cell r="I29">
            <v>22266.693169999999</v>
          </cell>
        </row>
        <row r="30">
          <cell r="I30">
            <v>17116.892169999999</v>
          </cell>
        </row>
        <row r="31">
          <cell r="I31">
            <v>0</v>
          </cell>
        </row>
        <row r="32">
          <cell r="I32">
            <v>26490.674999999999</v>
          </cell>
        </row>
        <row r="33">
          <cell r="I33">
            <v>0</v>
          </cell>
        </row>
        <row r="34">
          <cell r="I34">
            <v>0</v>
          </cell>
        </row>
        <row r="35">
          <cell r="I35">
            <v>0</v>
          </cell>
        </row>
        <row r="36">
          <cell r="I36">
            <v>26490.674999999999</v>
          </cell>
        </row>
        <row r="37">
          <cell r="I37">
            <v>0</v>
          </cell>
        </row>
        <row r="38">
          <cell r="I38">
            <v>0</v>
          </cell>
        </row>
        <row r="39">
          <cell r="I39">
            <v>0</v>
          </cell>
        </row>
        <row r="40">
          <cell r="I40">
            <v>0</v>
          </cell>
        </row>
        <row r="41">
          <cell r="I41">
            <v>0</v>
          </cell>
        </row>
        <row r="42">
          <cell r="I42">
            <v>0</v>
          </cell>
        </row>
        <row r="43">
          <cell r="I43">
            <v>0</v>
          </cell>
        </row>
        <row r="44">
          <cell r="I44">
            <v>0</v>
          </cell>
        </row>
        <row r="45">
          <cell r="I45">
            <v>0</v>
          </cell>
        </row>
        <row r="46">
          <cell r="I46">
            <v>0</v>
          </cell>
        </row>
        <row r="47">
          <cell r="I47">
            <v>0</v>
          </cell>
        </row>
        <row r="48">
          <cell r="I48">
            <v>0</v>
          </cell>
        </row>
        <row r="49">
          <cell r="I49">
            <v>0</v>
          </cell>
        </row>
        <row r="50">
          <cell r="I50">
            <v>485215.25257000001</v>
          </cell>
        </row>
        <row r="51">
          <cell r="I51">
            <v>0</v>
          </cell>
        </row>
        <row r="52">
          <cell r="I52">
            <v>36169.868929999997</v>
          </cell>
        </row>
        <row r="53">
          <cell r="I53">
            <v>1852.452</v>
          </cell>
        </row>
        <row r="54">
          <cell r="I54">
            <v>447192.93164000002</v>
          </cell>
        </row>
        <row r="55">
          <cell r="I55">
            <v>0</v>
          </cell>
        </row>
        <row r="56">
          <cell r="I56">
            <v>54952.092119999994</v>
          </cell>
        </row>
        <row r="57">
          <cell r="I57">
            <v>0</v>
          </cell>
        </row>
        <row r="58">
          <cell r="I58">
            <v>36169.868929999997</v>
          </cell>
        </row>
        <row r="59">
          <cell r="I59">
            <v>1852.452</v>
          </cell>
        </row>
        <row r="60">
          <cell r="I60">
            <v>16929.771189999999</v>
          </cell>
        </row>
        <row r="61">
          <cell r="I61">
            <v>0</v>
          </cell>
        </row>
        <row r="62">
          <cell r="I62">
            <v>3838.2228100000002</v>
          </cell>
        </row>
        <row r="63">
          <cell r="I63">
            <v>0</v>
          </cell>
        </row>
        <row r="64">
          <cell r="I64">
            <v>0</v>
          </cell>
        </row>
        <row r="65">
          <cell r="I65">
            <v>0</v>
          </cell>
        </row>
        <row r="66">
          <cell r="I66">
            <v>3838.2228100000002</v>
          </cell>
        </row>
        <row r="67">
          <cell r="I67">
            <v>0</v>
          </cell>
        </row>
        <row r="68">
          <cell r="I68">
            <v>36210.135009999998</v>
          </cell>
        </row>
        <row r="69">
          <cell r="I69">
            <v>0</v>
          </cell>
        </row>
        <row r="70">
          <cell r="I70">
            <v>36169.868929999997</v>
          </cell>
        </row>
        <row r="71">
          <cell r="I71">
            <v>0</v>
          </cell>
        </row>
        <row r="72">
          <cell r="I72">
            <v>40.266080000000002</v>
          </cell>
        </row>
        <row r="73">
          <cell r="I73">
            <v>0</v>
          </cell>
        </row>
        <row r="74">
          <cell r="I74">
            <v>1791.5763999999999</v>
          </cell>
        </row>
        <row r="75">
          <cell r="I75">
            <v>0</v>
          </cell>
        </row>
        <row r="76">
          <cell r="I76">
            <v>0</v>
          </cell>
        </row>
        <row r="77">
          <cell r="I77">
            <v>0</v>
          </cell>
        </row>
        <row r="78">
          <cell r="I78">
            <v>1791.5763999999999</v>
          </cell>
        </row>
        <row r="79">
          <cell r="I79">
            <v>0</v>
          </cell>
        </row>
        <row r="80">
          <cell r="I80">
            <v>1852.452</v>
          </cell>
        </row>
        <row r="81">
          <cell r="I81">
            <v>0</v>
          </cell>
        </row>
        <row r="82">
          <cell r="I82">
            <v>0</v>
          </cell>
        </row>
        <row r="83">
          <cell r="I83">
            <v>1852.452</v>
          </cell>
        </row>
        <row r="84">
          <cell r="I84">
            <v>0</v>
          </cell>
        </row>
        <row r="85">
          <cell r="I85">
            <v>0</v>
          </cell>
        </row>
        <row r="86">
          <cell r="I86">
            <v>11259.705899999999</v>
          </cell>
        </row>
        <row r="87">
          <cell r="I87">
            <v>0</v>
          </cell>
        </row>
        <row r="88">
          <cell r="I88">
            <v>0</v>
          </cell>
        </row>
        <row r="89">
          <cell r="I89">
            <v>0</v>
          </cell>
        </row>
        <row r="90">
          <cell r="I90">
            <v>11259.705899999999</v>
          </cell>
        </row>
        <row r="91">
          <cell r="I91">
            <v>0</v>
          </cell>
        </row>
        <row r="92">
          <cell r="I92">
            <v>382789.42371</v>
          </cell>
        </row>
        <row r="93">
          <cell r="I93">
            <v>0</v>
          </cell>
        </row>
        <row r="94">
          <cell r="I94">
            <v>0</v>
          </cell>
        </row>
        <row r="95">
          <cell r="I95">
            <v>0</v>
          </cell>
        </row>
        <row r="96">
          <cell r="I96">
            <v>382789.42371</v>
          </cell>
        </row>
        <row r="97">
          <cell r="I97">
            <v>0</v>
          </cell>
        </row>
        <row r="98">
          <cell r="I98">
            <v>5950.1195299999999</v>
          </cell>
        </row>
        <row r="99">
          <cell r="I99">
            <v>0</v>
          </cell>
        </row>
        <row r="100">
          <cell r="I100">
            <v>0</v>
          </cell>
        </row>
        <row r="101">
          <cell r="I101">
            <v>0</v>
          </cell>
        </row>
        <row r="102">
          <cell r="I102">
            <v>5950.1195299999999</v>
          </cell>
        </row>
        <row r="103">
          <cell r="I103">
            <v>0</v>
          </cell>
        </row>
        <row r="104">
          <cell r="I104">
            <v>0</v>
          </cell>
        </row>
        <row r="105">
          <cell r="I105">
            <v>0</v>
          </cell>
        </row>
        <row r="106">
          <cell r="I106">
            <v>0</v>
          </cell>
        </row>
        <row r="107">
          <cell r="I107">
            <v>0</v>
          </cell>
        </row>
        <row r="108">
          <cell r="I108">
            <v>0</v>
          </cell>
        </row>
        <row r="109">
          <cell r="I109">
            <v>0</v>
          </cell>
        </row>
        <row r="110">
          <cell r="I110">
            <v>5454.5422099999996</v>
          </cell>
        </row>
        <row r="111">
          <cell r="I111">
            <v>0</v>
          </cell>
        </row>
        <row r="112">
          <cell r="I112">
            <v>0</v>
          </cell>
        </row>
        <row r="113">
          <cell r="I113">
            <v>0</v>
          </cell>
        </row>
        <row r="114">
          <cell r="I114">
            <v>5454.5422099999996</v>
          </cell>
        </row>
        <row r="115">
          <cell r="I115">
            <v>0</v>
          </cell>
        </row>
        <row r="116">
          <cell r="I116">
            <v>495.57731999999999</v>
          </cell>
        </row>
        <row r="117">
          <cell r="I117">
            <v>0</v>
          </cell>
        </row>
        <row r="118">
          <cell r="I118">
            <v>0</v>
          </cell>
        </row>
        <row r="119">
          <cell r="I119">
            <v>0</v>
          </cell>
        </row>
        <row r="120">
          <cell r="I120">
            <v>495.57731999999999</v>
          </cell>
        </row>
        <row r="121">
          <cell r="I121">
            <v>0</v>
          </cell>
        </row>
        <row r="122">
          <cell r="I122">
            <v>0</v>
          </cell>
        </row>
        <row r="123">
          <cell r="I123">
            <v>0</v>
          </cell>
        </row>
        <row r="124">
          <cell r="I124">
            <v>0</v>
          </cell>
        </row>
        <row r="125">
          <cell r="I125">
            <v>0</v>
          </cell>
        </row>
        <row r="126">
          <cell r="I126">
            <v>0</v>
          </cell>
        </row>
        <row r="127">
          <cell r="I127">
            <v>0</v>
          </cell>
        </row>
        <row r="128">
          <cell r="I128">
            <v>41523.617209999997</v>
          </cell>
        </row>
        <row r="129">
          <cell r="I129">
            <v>0</v>
          </cell>
        </row>
        <row r="130">
          <cell r="I130">
            <v>0</v>
          </cell>
        </row>
        <row r="131">
          <cell r="I131">
            <v>0</v>
          </cell>
        </row>
        <row r="132">
          <cell r="I132">
            <v>41523.617209999997</v>
          </cell>
        </row>
        <row r="133">
          <cell r="I133">
            <v>0</v>
          </cell>
        </row>
        <row r="134">
          <cell r="I134">
            <v>15344.80256</v>
          </cell>
        </row>
        <row r="135">
          <cell r="I135">
            <v>0</v>
          </cell>
        </row>
        <row r="136">
          <cell r="I136">
            <v>0</v>
          </cell>
        </row>
        <row r="137">
          <cell r="I137">
            <v>0</v>
          </cell>
        </row>
        <row r="138">
          <cell r="I138">
            <v>15344.80256</v>
          </cell>
        </row>
        <row r="139">
          <cell r="I139">
            <v>0</v>
          </cell>
        </row>
        <row r="140">
          <cell r="I140">
            <v>111392.35612000001</v>
          </cell>
        </row>
        <row r="141">
          <cell r="I141">
            <v>0</v>
          </cell>
        </row>
        <row r="142">
          <cell r="I142">
            <v>0</v>
          </cell>
        </row>
        <row r="143">
          <cell r="I143">
            <v>0</v>
          </cell>
        </row>
        <row r="144">
          <cell r="I144">
            <v>111392.35612000001</v>
          </cell>
        </row>
        <row r="145">
          <cell r="I145">
            <v>0</v>
          </cell>
        </row>
        <row r="146">
          <cell r="I146">
            <v>12193.97444</v>
          </cell>
        </row>
        <row r="147">
          <cell r="I147">
            <v>0</v>
          </cell>
        </row>
        <row r="148">
          <cell r="I148">
            <v>0</v>
          </cell>
        </row>
        <row r="149">
          <cell r="I149">
            <v>0</v>
          </cell>
        </row>
        <row r="150">
          <cell r="I150">
            <v>12193.97444</v>
          </cell>
        </row>
        <row r="151">
          <cell r="I151">
            <v>0</v>
          </cell>
        </row>
        <row r="152">
          <cell r="I152">
            <v>99198.381680000006</v>
          </cell>
        </row>
        <row r="153">
          <cell r="I153">
            <v>0</v>
          </cell>
        </row>
        <row r="154">
          <cell r="I154">
            <v>0</v>
          </cell>
        </row>
        <row r="155">
          <cell r="I155">
            <v>0</v>
          </cell>
        </row>
        <row r="156">
          <cell r="I156">
            <v>99198.381680000006</v>
          </cell>
        </row>
        <row r="157">
          <cell r="I157">
            <v>0</v>
          </cell>
        </row>
        <row r="158">
          <cell r="I158">
            <v>0</v>
          </cell>
        </row>
        <row r="159">
          <cell r="I159">
            <v>0</v>
          </cell>
        </row>
        <row r="160">
          <cell r="I160">
            <v>0</v>
          </cell>
        </row>
        <row r="161">
          <cell r="I161">
            <v>0</v>
          </cell>
        </row>
        <row r="162">
          <cell r="I162">
            <v>0</v>
          </cell>
        </row>
        <row r="163">
          <cell r="I163">
            <v>0</v>
          </cell>
        </row>
        <row r="164">
          <cell r="I164">
            <v>0</v>
          </cell>
        </row>
        <row r="165">
          <cell r="I165">
            <v>0</v>
          </cell>
        </row>
        <row r="166">
          <cell r="I166">
            <v>0</v>
          </cell>
        </row>
        <row r="167">
          <cell r="I167">
            <v>0</v>
          </cell>
        </row>
        <row r="168">
          <cell r="I168">
            <v>0</v>
          </cell>
        </row>
        <row r="169">
          <cell r="I169">
            <v>0</v>
          </cell>
        </row>
        <row r="170">
          <cell r="I170">
            <v>40222.550999999999</v>
          </cell>
        </row>
        <row r="171">
          <cell r="I171">
            <v>40222.550999999999</v>
          </cell>
        </row>
        <row r="172">
          <cell r="I172">
            <v>0</v>
          </cell>
        </row>
        <row r="173">
          <cell r="I173">
            <v>0</v>
          </cell>
        </row>
        <row r="174">
          <cell r="I174">
            <v>0</v>
          </cell>
        </row>
        <row r="175">
          <cell r="I175">
            <v>0</v>
          </cell>
        </row>
        <row r="176">
          <cell r="I176">
            <v>38322.273000000001</v>
          </cell>
        </row>
        <row r="177">
          <cell r="I177">
            <v>38322.273000000001</v>
          </cell>
        </row>
        <row r="178">
          <cell r="I178">
            <v>0</v>
          </cell>
        </row>
        <row r="179">
          <cell r="I179">
            <v>0</v>
          </cell>
        </row>
        <row r="180">
          <cell r="I180">
            <v>0</v>
          </cell>
        </row>
        <row r="181">
          <cell r="I181">
            <v>0</v>
          </cell>
        </row>
        <row r="182">
          <cell r="I182">
            <v>1900.278</v>
          </cell>
        </row>
        <row r="183">
          <cell r="I183">
            <v>1900.278</v>
          </cell>
        </row>
        <row r="184">
          <cell r="I184">
            <v>0</v>
          </cell>
        </row>
        <row r="185">
          <cell r="I185">
            <v>0</v>
          </cell>
        </row>
        <row r="186">
          <cell r="I186">
            <v>0</v>
          </cell>
        </row>
        <row r="187">
          <cell r="I187">
            <v>0</v>
          </cell>
        </row>
        <row r="188">
          <cell r="I188">
            <v>0</v>
          </cell>
        </row>
        <row r="189">
          <cell r="I189">
            <v>0</v>
          </cell>
        </row>
        <row r="190">
          <cell r="I190">
            <v>0</v>
          </cell>
        </row>
        <row r="191">
          <cell r="I191">
            <v>0</v>
          </cell>
        </row>
        <row r="192">
          <cell r="I192">
            <v>0</v>
          </cell>
        </row>
        <row r="193">
          <cell r="I193">
            <v>0</v>
          </cell>
        </row>
        <row r="194">
          <cell r="I194">
            <v>0</v>
          </cell>
        </row>
        <row r="195">
          <cell r="I195">
            <v>0</v>
          </cell>
        </row>
        <row r="196">
          <cell r="I196">
            <v>0</v>
          </cell>
        </row>
        <row r="197">
          <cell r="I197">
            <v>0</v>
          </cell>
        </row>
        <row r="198">
          <cell r="I198">
            <v>0</v>
          </cell>
        </row>
        <row r="199">
          <cell r="I199">
            <v>0</v>
          </cell>
        </row>
        <row r="200">
          <cell r="I200">
            <v>0</v>
          </cell>
        </row>
        <row r="201">
          <cell r="I201">
            <v>0</v>
          </cell>
        </row>
        <row r="202">
          <cell r="I202">
            <v>0</v>
          </cell>
        </row>
        <row r="203">
          <cell r="I203">
            <v>0</v>
          </cell>
        </row>
        <row r="204">
          <cell r="I204">
            <v>0</v>
          </cell>
        </row>
        <row r="205">
          <cell r="I205">
            <v>0</v>
          </cell>
        </row>
        <row r="206">
          <cell r="I206">
            <v>0</v>
          </cell>
        </row>
        <row r="207">
          <cell r="I207">
            <v>0</v>
          </cell>
        </row>
        <row r="208">
          <cell r="I208">
            <v>0</v>
          </cell>
        </row>
        <row r="209">
          <cell r="I209">
            <v>0</v>
          </cell>
        </row>
        <row r="210">
          <cell r="I210">
            <v>0</v>
          </cell>
        </row>
        <row r="211">
          <cell r="I211">
            <v>0</v>
          </cell>
        </row>
        <row r="212">
          <cell r="I212">
            <v>0</v>
          </cell>
        </row>
        <row r="213">
          <cell r="I213">
            <v>0</v>
          </cell>
        </row>
        <row r="214">
          <cell r="I214">
            <v>0</v>
          </cell>
        </row>
        <row r="215">
          <cell r="I215">
            <v>0</v>
          </cell>
        </row>
        <row r="216">
          <cell r="I216">
            <v>0</v>
          </cell>
        </row>
        <row r="217">
          <cell r="I217">
            <v>0</v>
          </cell>
        </row>
        <row r="218">
          <cell r="I218">
            <v>0</v>
          </cell>
        </row>
        <row r="219">
          <cell r="I219">
            <v>0</v>
          </cell>
        </row>
        <row r="220">
          <cell r="I220">
            <v>0</v>
          </cell>
        </row>
        <row r="221">
          <cell r="I221">
            <v>0</v>
          </cell>
        </row>
        <row r="222">
          <cell r="I222">
            <v>0</v>
          </cell>
        </row>
        <row r="223">
          <cell r="I223">
            <v>0</v>
          </cell>
        </row>
        <row r="224">
          <cell r="I224">
            <v>0</v>
          </cell>
        </row>
        <row r="225">
          <cell r="I225">
            <v>0</v>
          </cell>
        </row>
        <row r="226">
          <cell r="I226">
            <v>0</v>
          </cell>
        </row>
        <row r="227">
          <cell r="I227">
            <v>0</v>
          </cell>
        </row>
        <row r="228">
          <cell r="I228">
            <v>0</v>
          </cell>
        </row>
        <row r="229">
          <cell r="I229">
            <v>0</v>
          </cell>
        </row>
        <row r="230">
          <cell r="I230">
            <v>0</v>
          </cell>
        </row>
        <row r="231">
          <cell r="I231">
            <v>0</v>
          </cell>
        </row>
        <row r="232">
          <cell r="I232">
            <v>0</v>
          </cell>
        </row>
        <row r="233">
          <cell r="I233">
            <v>0</v>
          </cell>
        </row>
        <row r="234">
          <cell r="I234">
            <v>0</v>
          </cell>
        </row>
        <row r="235">
          <cell r="I235">
            <v>0</v>
          </cell>
        </row>
        <row r="236">
          <cell r="I236">
            <v>0</v>
          </cell>
        </row>
        <row r="237">
          <cell r="I237">
            <v>0</v>
          </cell>
        </row>
        <row r="238">
          <cell r="I238">
            <v>0</v>
          </cell>
        </row>
        <row r="239">
          <cell r="I239">
            <v>0</v>
          </cell>
        </row>
        <row r="240">
          <cell r="I240">
            <v>0</v>
          </cell>
        </row>
        <row r="241">
          <cell r="I241">
            <v>0</v>
          </cell>
        </row>
        <row r="242">
          <cell r="I242">
            <v>0</v>
          </cell>
        </row>
        <row r="243">
          <cell r="I243">
            <v>0</v>
          </cell>
        </row>
        <row r="244">
          <cell r="I244">
            <v>0</v>
          </cell>
        </row>
        <row r="245">
          <cell r="I245">
            <v>0</v>
          </cell>
        </row>
        <row r="246">
          <cell r="I246">
            <v>0</v>
          </cell>
        </row>
        <row r="247">
          <cell r="I247">
            <v>0</v>
          </cell>
        </row>
        <row r="248">
          <cell r="I248">
            <v>0</v>
          </cell>
        </row>
        <row r="249">
          <cell r="I249">
            <v>0</v>
          </cell>
        </row>
        <row r="250">
          <cell r="I250">
            <v>0</v>
          </cell>
        </row>
        <row r="251">
          <cell r="I251">
            <v>0</v>
          </cell>
        </row>
        <row r="252">
          <cell r="I252">
            <v>0</v>
          </cell>
        </row>
        <row r="253">
          <cell r="I253">
            <v>0</v>
          </cell>
        </row>
        <row r="254">
          <cell r="I254">
            <v>0</v>
          </cell>
        </row>
        <row r="255">
          <cell r="I255">
            <v>0</v>
          </cell>
        </row>
        <row r="256">
          <cell r="I256">
            <v>0</v>
          </cell>
        </row>
        <row r="257">
          <cell r="I257">
            <v>0</v>
          </cell>
        </row>
        <row r="258">
          <cell r="I258">
            <v>0</v>
          </cell>
        </row>
        <row r="259">
          <cell r="I259">
            <v>0</v>
          </cell>
        </row>
        <row r="260">
          <cell r="I260">
            <v>0</v>
          </cell>
        </row>
        <row r="261">
          <cell r="I261">
            <v>0</v>
          </cell>
        </row>
        <row r="262">
          <cell r="I262">
            <v>0</v>
          </cell>
        </row>
        <row r="263">
          <cell r="I263">
            <v>0</v>
          </cell>
        </row>
        <row r="264">
          <cell r="I264">
            <v>0</v>
          </cell>
        </row>
        <row r="265">
          <cell r="I265">
            <v>0</v>
          </cell>
        </row>
        <row r="266">
          <cell r="I266">
            <v>0</v>
          </cell>
        </row>
        <row r="267">
          <cell r="I267">
            <v>0</v>
          </cell>
        </row>
        <row r="268">
          <cell r="I268">
            <v>0</v>
          </cell>
        </row>
        <row r="269">
          <cell r="I269">
            <v>0</v>
          </cell>
        </row>
        <row r="270">
          <cell r="I270">
            <v>0</v>
          </cell>
        </row>
        <row r="271">
          <cell r="I271">
            <v>0</v>
          </cell>
        </row>
        <row r="272">
          <cell r="I272">
            <v>0</v>
          </cell>
        </row>
        <row r="273">
          <cell r="I273">
            <v>0</v>
          </cell>
        </row>
        <row r="274">
          <cell r="I274">
            <v>0</v>
          </cell>
        </row>
        <row r="275">
          <cell r="I275">
            <v>0</v>
          </cell>
        </row>
        <row r="276">
          <cell r="I276">
            <v>0</v>
          </cell>
        </row>
        <row r="277">
          <cell r="I277">
            <v>0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84"/>
  <sheetViews>
    <sheetView tabSelected="1" zoomScale="85" zoomScaleNormal="85" workbookViewId="0">
      <pane xSplit="5" ySplit="7" topLeftCell="F175" activePane="bottomRight" state="frozen"/>
      <selection pane="topRight" activeCell="F1" sqref="F1"/>
      <selection pane="bottomLeft" activeCell="A8" sqref="A8"/>
      <selection pane="bottomRight" activeCell="T191" sqref="T191"/>
    </sheetView>
  </sheetViews>
  <sheetFormatPr defaultColWidth="9.140625" defaultRowHeight="15.75" x14ac:dyDescent="0.25"/>
  <cols>
    <col min="1" max="1" width="6.28515625" style="2" customWidth="1"/>
    <col min="2" max="2" width="57.5703125" style="3" customWidth="1"/>
    <col min="3" max="3" width="8.5703125" style="92" customWidth="1"/>
    <col min="4" max="4" width="23.5703125" style="3" customWidth="1"/>
    <col min="5" max="5" width="26.140625" style="3" customWidth="1"/>
    <col min="6" max="8" width="16.85546875" style="3" customWidth="1"/>
    <col min="9" max="11" width="16.85546875" style="2" customWidth="1"/>
    <col min="12" max="12" width="16.85546875" style="1" customWidth="1"/>
    <col min="13" max="13" width="9.140625" style="1"/>
    <col min="14" max="14" width="14.28515625" style="1" bestFit="1" customWidth="1"/>
    <col min="15" max="16384" width="9.140625" style="1"/>
  </cols>
  <sheetData>
    <row r="1" spans="1:12" ht="57.75" customHeight="1" x14ac:dyDescent="0.25">
      <c r="G1" s="128" t="s">
        <v>122</v>
      </c>
      <c r="H1" s="128"/>
      <c r="I1" s="128"/>
      <c r="J1" s="128"/>
      <c r="K1" s="128"/>
      <c r="L1" s="128"/>
    </row>
    <row r="2" spans="1:12" ht="68.25" customHeight="1" x14ac:dyDescent="0.25">
      <c r="G2" s="128" t="s">
        <v>118</v>
      </c>
      <c r="H2" s="128"/>
      <c r="I2" s="128"/>
      <c r="J2" s="128"/>
      <c r="K2" s="128"/>
      <c r="L2" s="128"/>
    </row>
    <row r="3" spans="1:12" ht="7.5" customHeight="1" x14ac:dyDescent="0.25">
      <c r="G3" s="86"/>
      <c r="H3" s="86"/>
      <c r="I3" s="86"/>
      <c r="J3" s="86"/>
      <c r="K3" s="86"/>
      <c r="L3" s="86"/>
    </row>
    <row r="4" spans="1:12" ht="35.25" customHeight="1" thickBot="1" x14ac:dyDescent="0.3">
      <c r="A4" s="139" t="s">
        <v>57</v>
      </c>
      <c r="B4" s="140"/>
      <c r="C4" s="140"/>
      <c r="D4" s="140"/>
      <c r="E4" s="140"/>
      <c r="F4" s="140"/>
      <c r="G4" s="140"/>
      <c r="H4" s="140"/>
      <c r="I4" s="140"/>
      <c r="J4" s="140"/>
      <c r="K4" s="91"/>
    </row>
    <row r="5" spans="1:12" ht="39.75" customHeight="1" thickTop="1" x14ac:dyDescent="0.25">
      <c r="A5" s="141" t="s">
        <v>6</v>
      </c>
      <c r="B5" s="144" t="s">
        <v>15</v>
      </c>
      <c r="C5" s="144" t="s">
        <v>0</v>
      </c>
      <c r="D5" s="143" t="s">
        <v>14</v>
      </c>
      <c r="E5" s="146" t="s">
        <v>7</v>
      </c>
      <c r="F5" s="143" t="s">
        <v>8</v>
      </c>
      <c r="G5" s="144" t="s">
        <v>119</v>
      </c>
      <c r="H5" s="144"/>
      <c r="I5" s="144"/>
      <c r="J5" s="144"/>
      <c r="K5" s="148"/>
      <c r="L5" s="149"/>
    </row>
    <row r="6" spans="1:12" ht="26.25" customHeight="1" thickBot="1" x14ac:dyDescent="0.3">
      <c r="A6" s="142"/>
      <c r="B6" s="145"/>
      <c r="C6" s="145"/>
      <c r="D6" s="98"/>
      <c r="E6" s="147"/>
      <c r="F6" s="98"/>
      <c r="G6" s="87">
        <v>2021</v>
      </c>
      <c r="H6" s="87">
        <v>2022</v>
      </c>
      <c r="I6" s="87">
        <v>2023</v>
      </c>
      <c r="J6" s="87">
        <v>2024</v>
      </c>
      <c r="K6" s="87">
        <v>2025</v>
      </c>
      <c r="L6" s="21">
        <v>2026</v>
      </c>
    </row>
    <row r="7" spans="1:12" ht="16.5" thickTop="1" thickBot="1" x14ac:dyDescent="0.3">
      <c r="A7" s="85">
        <v>1</v>
      </c>
      <c r="B7" s="17">
        <v>2</v>
      </c>
      <c r="C7" s="17">
        <v>3</v>
      </c>
      <c r="D7" s="18">
        <v>4</v>
      </c>
      <c r="E7" s="16">
        <v>5</v>
      </c>
      <c r="F7" s="18">
        <v>6</v>
      </c>
      <c r="G7" s="16">
        <v>7</v>
      </c>
      <c r="H7" s="17">
        <v>8</v>
      </c>
      <c r="I7" s="17">
        <v>9</v>
      </c>
      <c r="J7" s="17">
        <v>10</v>
      </c>
      <c r="K7" s="87">
        <v>11</v>
      </c>
      <c r="L7" s="21">
        <v>11</v>
      </c>
    </row>
    <row r="8" spans="1:12" thickTop="1" x14ac:dyDescent="0.25">
      <c r="A8" s="135" t="s">
        <v>66</v>
      </c>
      <c r="B8" s="162" t="s">
        <v>65</v>
      </c>
      <c r="C8" s="120" t="s">
        <v>123</v>
      </c>
      <c r="D8" s="114" t="s">
        <v>89</v>
      </c>
      <c r="E8" s="22" t="s">
        <v>1</v>
      </c>
      <c r="F8" s="61">
        <f>SUM(G8:L8)</f>
        <v>2399513.0789400004</v>
      </c>
      <c r="G8" s="62">
        <f>SUM(G14,G32,G38,G44)</f>
        <v>1454791.73973</v>
      </c>
      <c r="H8" s="63">
        <f t="shared" ref="H8:L13" si="0">SUM(H14,H32,H38,H44)</f>
        <v>191524.87499000001</v>
      </c>
      <c r="I8" s="63">
        <f>'[1]2021-2023'!I8</f>
        <v>105197.61430999999</v>
      </c>
      <c r="J8" s="63">
        <f>SUM(J14,J32,J38,J44)</f>
        <v>341278.60161999997</v>
      </c>
      <c r="K8" s="63">
        <f t="shared" si="0"/>
        <v>153404.34415000002</v>
      </c>
      <c r="L8" s="64">
        <f t="shared" si="0"/>
        <v>153315.90414</v>
      </c>
    </row>
    <row r="9" spans="1:12" ht="15" x14ac:dyDescent="0.25">
      <c r="A9" s="136"/>
      <c r="B9" s="163"/>
      <c r="C9" s="121"/>
      <c r="D9" s="115"/>
      <c r="E9" s="5" t="s">
        <v>2</v>
      </c>
      <c r="F9" s="65">
        <f t="shared" ref="F9:F72" si="1">SUM(G9:L9)</f>
        <v>57708.923179999998</v>
      </c>
      <c r="G9" s="66">
        <f t="shared" ref="G9:H13" si="2">SUM(G15,G33,G39,G45)</f>
        <v>55843.381869999997</v>
      </c>
      <c r="H9" s="67">
        <f t="shared" si="2"/>
        <v>1865.5413100000001</v>
      </c>
      <c r="I9" s="67">
        <f>'[1]2021-2023'!I9</f>
        <v>0</v>
      </c>
      <c r="J9" s="67">
        <f t="shared" si="0"/>
        <v>0</v>
      </c>
      <c r="K9" s="67">
        <f t="shared" si="0"/>
        <v>0</v>
      </c>
      <c r="L9" s="68">
        <f t="shared" si="0"/>
        <v>0</v>
      </c>
    </row>
    <row r="10" spans="1:12" ht="15" x14ac:dyDescent="0.25">
      <c r="A10" s="136"/>
      <c r="B10" s="163"/>
      <c r="C10" s="121"/>
      <c r="D10" s="115"/>
      <c r="E10" s="6" t="s">
        <v>76</v>
      </c>
      <c r="F10" s="65">
        <f t="shared" si="1"/>
        <v>1405377.2772900001</v>
      </c>
      <c r="G10" s="66">
        <f t="shared" si="2"/>
        <v>1350000</v>
      </c>
      <c r="H10" s="67">
        <f t="shared" si="2"/>
        <v>55377.277289999998</v>
      </c>
      <c r="I10" s="67">
        <f>'[1]2021-2023'!I10</f>
        <v>0</v>
      </c>
      <c r="J10" s="67">
        <f t="shared" si="0"/>
        <v>0</v>
      </c>
      <c r="K10" s="67">
        <f t="shared" si="0"/>
        <v>0</v>
      </c>
      <c r="L10" s="68">
        <f t="shared" si="0"/>
        <v>0</v>
      </c>
    </row>
    <row r="11" spans="1:12" ht="27" customHeight="1" x14ac:dyDescent="0.25">
      <c r="A11" s="136"/>
      <c r="B11" s="163"/>
      <c r="C11" s="121"/>
      <c r="D11" s="115"/>
      <c r="E11" s="5" t="s">
        <v>3</v>
      </c>
      <c r="F11" s="65">
        <f t="shared" si="1"/>
        <v>111141.81775</v>
      </c>
      <c r="G11" s="66">
        <f t="shared" si="2"/>
        <v>0</v>
      </c>
      <c r="H11" s="67">
        <f t="shared" si="2"/>
        <v>8875.1245799999997</v>
      </c>
      <c r="I11" s="67">
        <f>'[1]2021-2023'!I11</f>
        <v>22266.693169999999</v>
      </c>
      <c r="J11" s="67">
        <f t="shared" si="0"/>
        <v>80000</v>
      </c>
      <c r="K11" s="67">
        <f t="shared" si="0"/>
        <v>0</v>
      </c>
      <c r="L11" s="68">
        <f t="shared" si="0"/>
        <v>0</v>
      </c>
    </row>
    <row r="12" spans="1:12" ht="15" x14ac:dyDescent="0.25">
      <c r="A12" s="136"/>
      <c r="B12" s="163"/>
      <c r="C12" s="121"/>
      <c r="D12" s="115"/>
      <c r="E12" s="5" t="s">
        <v>4</v>
      </c>
      <c r="F12" s="65">
        <f t="shared" si="1"/>
        <v>825285.06072000007</v>
      </c>
      <c r="G12" s="66">
        <f t="shared" si="2"/>
        <v>48948.357859999996</v>
      </c>
      <c r="H12" s="67">
        <f t="shared" si="2"/>
        <v>125406.93180999999</v>
      </c>
      <c r="I12" s="67">
        <f>'[1]2021-2023'!I12</f>
        <v>82930.921139999991</v>
      </c>
      <c r="J12" s="67">
        <f t="shared" si="0"/>
        <v>261278.60162000003</v>
      </c>
      <c r="K12" s="67">
        <f t="shared" si="0"/>
        <v>153404.34415000002</v>
      </c>
      <c r="L12" s="68">
        <f t="shared" si="0"/>
        <v>153315.90414</v>
      </c>
    </row>
    <row r="13" spans="1:12" ht="27.75" customHeight="1" thickBot="1" x14ac:dyDescent="0.3">
      <c r="A13" s="137"/>
      <c r="B13" s="164"/>
      <c r="C13" s="122"/>
      <c r="D13" s="116"/>
      <c r="E13" s="12" t="s">
        <v>5</v>
      </c>
      <c r="F13" s="69">
        <f t="shared" si="1"/>
        <v>0</v>
      </c>
      <c r="G13" s="70">
        <f t="shared" si="2"/>
        <v>0</v>
      </c>
      <c r="H13" s="71">
        <f t="shared" si="2"/>
        <v>0</v>
      </c>
      <c r="I13" s="71">
        <f>'[1]2021-2023'!I13</f>
        <v>0</v>
      </c>
      <c r="J13" s="71">
        <f t="shared" si="0"/>
        <v>0</v>
      </c>
      <c r="K13" s="71">
        <f t="shared" si="0"/>
        <v>0</v>
      </c>
      <c r="L13" s="72">
        <f t="shared" si="0"/>
        <v>0</v>
      </c>
    </row>
    <row r="14" spans="1:12" ht="15" x14ac:dyDescent="0.25">
      <c r="A14" s="150" t="s">
        <v>53</v>
      </c>
      <c r="B14" s="117" t="s">
        <v>58</v>
      </c>
      <c r="C14" s="108" t="s">
        <v>123</v>
      </c>
      <c r="D14" s="96" t="s">
        <v>37</v>
      </c>
      <c r="E14" s="23" t="s">
        <v>1</v>
      </c>
      <c r="F14" s="49">
        <f t="shared" si="1"/>
        <v>793913.34343999997</v>
      </c>
      <c r="G14" s="50">
        <f>SUM(G20,G26)</f>
        <v>48948.35686</v>
      </c>
      <c r="H14" s="51">
        <f t="shared" ref="H14" si="3">SUM(H20,H26)</f>
        <v>132348.17436</v>
      </c>
      <c r="I14" s="51">
        <f>'[1]2021-2023'!I14</f>
        <v>78706.939309999987</v>
      </c>
      <c r="J14" s="51">
        <f>SUM(J20,J26)</f>
        <v>303248.94261999999</v>
      </c>
      <c r="K14" s="51">
        <f t="shared" ref="J14:L19" si="4">SUM(K20,K26)</f>
        <v>115374.68515</v>
      </c>
      <c r="L14" s="52">
        <f t="shared" si="4"/>
        <v>115286.24514</v>
      </c>
    </row>
    <row r="15" spans="1:12" ht="15" x14ac:dyDescent="0.25">
      <c r="A15" s="151"/>
      <c r="B15" s="118"/>
      <c r="C15" s="109"/>
      <c r="D15" s="97"/>
      <c r="E15" s="7" t="s">
        <v>2</v>
      </c>
      <c r="F15" s="25">
        <f t="shared" si="1"/>
        <v>0</v>
      </c>
      <c r="G15" s="26">
        <f t="shared" ref="G15:H19" si="5">SUM(G21,G27)</f>
        <v>0</v>
      </c>
      <c r="H15" s="27">
        <f t="shared" si="5"/>
        <v>0</v>
      </c>
      <c r="I15" s="27">
        <f>'[1]2021-2023'!I15</f>
        <v>0</v>
      </c>
      <c r="J15" s="27">
        <f t="shared" si="4"/>
        <v>0</v>
      </c>
      <c r="K15" s="27">
        <f t="shared" si="4"/>
        <v>0</v>
      </c>
      <c r="L15" s="28">
        <f t="shared" si="4"/>
        <v>0</v>
      </c>
    </row>
    <row r="16" spans="1:12" ht="15" x14ac:dyDescent="0.25">
      <c r="A16" s="151"/>
      <c r="B16" s="118"/>
      <c r="C16" s="109"/>
      <c r="D16" s="97"/>
      <c r="E16" s="8" t="s">
        <v>76</v>
      </c>
      <c r="F16" s="25">
        <f t="shared" si="1"/>
        <v>0</v>
      </c>
      <c r="G16" s="26">
        <f t="shared" si="5"/>
        <v>0</v>
      </c>
      <c r="H16" s="27">
        <f t="shared" si="5"/>
        <v>0</v>
      </c>
      <c r="I16" s="27">
        <f>'[1]2021-2023'!I16</f>
        <v>0</v>
      </c>
      <c r="J16" s="27">
        <f t="shared" si="4"/>
        <v>0</v>
      </c>
      <c r="K16" s="27">
        <f t="shared" si="4"/>
        <v>0</v>
      </c>
      <c r="L16" s="28">
        <f t="shared" si="4"/>
        <v>0</v>
      </c>
    </row>
    <row r="17" spans="1:14" ht="15" x14ac:dyDescent="0.25">
      <c r="A17" s="151"/>
      <c r="B17" s="118"/>
      <c r="C17" s="109"/>
      <c r="D17" s="97"/>
      <c r="E17" s="7" t="s">
        <v>3</v>
      </c>
      <c r="F17" s="25">
        <f t="shared" si="1"/>
        <v>111141.81775</v>
      </c>
      <c r="G17" s="26">
        <f t="shared" si="5"/>
        <v>0</v>
      </c>
      <c r="H17" s="27">
        <f t="shared" si="5"/>
        <v>8875.1245799999997</v>
      </c>
      <c r="I17" s="27">
        <f>'[1]2021-2023'!I17</f>
        <v>22266.693169999999</v>
      </c>
      <c r="J17" s="27">
        <f t="shared" si="4"/>
        <v>80000</v>
      </c>
      <c r="K17" s="27">
        <f t="shared" si="4"/>
        <v>0</v>
      </c>
      <c r="L17" s="28">
        <f t="shared" si="4"/>
        <v>0</v>
      </c>
    </row>
    <row r="18" spans="1:14" ht="15" x14ac:dyDescent="0.25">
      <c r="A18" s="151"/>
      <c r="B18" s="118"/>
      <c r="C18" s="109"/>
      <c r="D18" s="97"/>
      <c r="E18" s="7" t="s">
        <v>4</v>
      </c>
      <c r="F18" s="25">
        <f t="shared" si="1"/>
        <v>682771.52569000004</v>
      </c>
      <c r="G18" s="26">
        <f t="shared" si="5"/>
        <v>48948.35686</v>
      </c>
      <c r="H18" s="27">
        <f t="shared" si="5"/>
        <v>123473.04978</v>
      </c>
      <c r="I18" s="27">
        <f>'[1]2021-2023'!I18</f>
        <v>56440.246139999996</v>
      </c>
      <c r="J18" s="27">
        <f t="shared" si="4"/>
        <v>223248.94262000002</v>
      </c>
      <c r="K18" s="27">
        <f t="shared" si="4"/>
        <v>115374.68515</v>
      </c>
      <c r="L18" s="28">
        <f t="shared" si="4"/>
        <v>115286.24514</v>
      </c>
    </row>
    <row r="19" spans="1:14" ht="15" x14ac:dyDescent="0.25">
      <c r="A19" s="152"/>
      <c r="B19" s="154"/>
      <c r="C19" s="155"/>
      <c r="D19" s="156"/>
      <c r="E19" s="4" t="s">
        <v>5</v>
      </c>
      <c r="F19" s="29">
        <f t="shared" si="1"/>
        <v>0</v>
      </c>
      <c r="G19" s="30">
        <f t="shared" si="5"/>
        <v>0</v>
      </c>
      <c r="H19" s="31">
        <f t="shared" si="5"/>
        <v>0</v>
      </c>
      <c r="I19" s="31">
        <f>'[1]2021-2023'!I19</f>
        <v>0</v>
      </c>
      <c r="J19" s="31">
        <f t="shared" si="4"/>
        <v>0</v>
      </c>
      <c r="K19" s="31">
        <f t="shared" si="4"/>
        <v>0</v>
      </c>
      <c r="L19" s="32">
        <f t="shared" si="4"/>
        <v>0</v>
      </c>
    </row>
    <row r="20" spans="1:14" ht="15" customHeight="1" x14ac:dyDescent="0.25">
      <c r="A20" s="158" t="s">
        <v>55</v>
      </c>
      <c r="B20" s="99" t="s">
        <v>19</v>
      </c>
      <c r="C20" s="153" t="s">
        <v>123</v>
      </c>
      <c r="D20" s="105" t="s">
        <v>37</v>
      </c>
      <c r="E20" s="24" t="s">
        <v>1</v>
      </c>
      <c r="F20" s="33">
        <f t="shared" si="1"/>
        <v>640276.21544000006</v>
      </c>
      <c r="G20" s="34">
        <f>SUM(G21:G25)</f>
        <v>32811.454810000003</v>
      </c>
      <c r="H20" s="35">
        <f t="shared" ref="H20:L20" si="6">SUM(H21:H25)</f>
        <v>102654.4501</v>
      </c>
      <c r="I20" s="35">
        <f>'[1]2021-2023'!I20</f>
        <v>39323.353969999996</v>
      </c>
      <c r="J20" s="35">
        <f t="shared" si="6"/>
        <v>267027.44627000001</v>
      </c>
      <c r="K20" s="35">
        <f t="shared" si="6"/>
        <v>99226.825150000004</v>
      </c>
      <c r="L20" s="36">
        <f t="shared" si="6"/>
        <v>99232.685140000001</v>
      </c>
    </row>
    <row r="21" spans="1:14" ht="15" customHeight="1" x14ac:dyDescent="0.25">
      <c r="A21" s="159"/>
      <c r="B21" s="100"/>
      <c r="C21" s="125"/>
      <c r="D21" s="106"/>
      <c r="E21" s="9" t="s">
        <v>2</v>
      </c>
      <c r="F21" s="37">
        <f t="shared" si="1"/>
        <v>0</v>
      </c>
      <c r="G21" s="38">
        <v>0</v>
      </c>
      <c r="H21" s="39">
        <v>0</v>
      </c>
      <c r="I21" s="39">
        <f>'[1]2021-2023'!I21</f>
        <v>0</v>
      </c>
      <c r="J21" s="39">
        <v>0</v>
      </c>
      <c r="K21" s="39">
        <v>0</v>
      </c>
      <c r="L21" s="40">
        <v>0</v>
      </c>
    </row>
    <row r="22" spans="1:14" ht="15" customHeight="1" x14ac:dyDescent="0.25">
      <c r="A22" s="159"/>
      <c r="B22" s="100"/>
      <c r="C22" s="125"/>
      <c r="D22" s="106"/>
      <c r="E22" s="10" t="s">
        <v>75</v>
      </c>
      <c r="F22" s="37">
        <f t="shared" si="1"/>
        <v>0</v>
      </c>
      <c r="G22" s="38">
        <v>0</v>
      </c>
      <c r="H22" s="39">
        <v>0</v>
      </c>
      <c r="I22" s="39">
        <f>'[1]2021-2023'!I22</f>
        <v>0</v>
      </c>
      <c r="J22" s="39">
        <v>0</v>
      </c>
      <c r="K22" s="39">
        <v>0</v>
      </c>
      <c r="L22" s="40">
        <v>0</v>
      </c>
    </row>
    <row r="23" spans="1:14" ht="29.25" customHeight="1" x14ac:dyDescent="0.25">
      <c r="A23" s="159"/>
      <c r="B23" s="100"/>
      <c r="C23" s="125"/>
      <c r="D23" s="106"/>
      <c r="E23" s="9" t="s">
        <v>3</v>
      </c>
      <c r="F23" s="37">
        <f t="shared" si="1"/>
        <v>80000</v>
      </c>
      <c r="G23" s="38">
        <v>0</v>
      </c>
      <c r="H23" s="39">
        <v>0</v>
      </c>
      <c r="I23" s="39">
        <f>'[1]2021-2023'!I23</f>
        <v>0</v>
      </c>
      <c r="J23" s="39">
        <v>80000</v>
      </c>
      <c r="K23" s="39">
        <v>0</v>
      </c>
      <c r="L23" s="40">
        <v>0</v>
      </c>
    </row>
    <row r="24" spans="1:14" ht="15" customHeight="1" x14ac:dyDescent="0.25">
      <c r="A24" s="159"/>
      <c r="B24" s="100"/>
      <c r="C24" s="125"/>
      <c r="D24" s="106"/>
      <c r="E24" s="9" t="s">
        <v>4</v>
      </c>
      <c r="F24" s="37">
        <f t="shared" si="1"/>
        <v>560276.21544000006</v>
      </c>
      <c r="G24" s="38">
        <f>12275.43239+23836.542-10737.76837+3021.31437+6000+17892-19788.31437+344.4-32.15121</f>
        <v>32811.454810000003</v>
      </c>
      <c r="H24" s="39">
        <f>101475.38764+1179.06246</f>
        <v>102654.4501</v>
      </c>
      <c r="I24" s="39">
        <f>'[1]2021-2023'!I24</f>
        <v>39323.353969999996</v>
      </c>
      <c r="J24" s="39">
        <f>182613.89657-253.79318+456.81656+4210.52632</f>
        <v>187027.44627000001</v>
      </c>
      <c r="K24" s="39">
        <v>99226.825150000004</v>
      </c>
      <c r="L24" s="40">
        <v>99232.685140000001</v>
      </c>
      <c r="N24" s="90"/>
    </row>
    <row r="25" spans="1:14" ht="29.25" customHeight="1" x14ac:dyDescent="0.25">
      <c r="A25" s="169"/>
      <c r="B25" s="101"/>
      <c r="C25" s="126"/>
      <c r="D25" s="107"/>
      <c r="E25" s="11" t="s">
        <v>5</v>
      </c>
      <c r="F25" s="41">
        <f t="shared" si="1"/>
        <v>0</v>
      </c>
      <c r="G25" s="42">
        <v>0</v>
      </c>
      <c r="H25" s="43">
        <v>0</v>
      </c>
      <c r="I25" s="43">
        <f>'[1]2021-2023'!I25</f>
        <v>0</v>
      </c>
      <c r="J25" s="43">
        <v>0</v>
      </c>
      <c r="K25" s="43">
        <v>0</v>
      </c>
      <c r="L25" s="44">
        <v>0</v>
      </c>
    </row>
    <row r="26" spans="1:14" ht="15" customHeight="1" x14ac:dyDescent="0.25">
      <c r="A26" s="158" t="s">
        <v>59</v>
      </c>
      <c r="B26" s="99" t="s">
        <v>80</v>
      </c>
      <c r="C26" s="153" t="s">
        <v>123</v>
      </c>
      <c r="D26" s="105" t="s">
        <v>12</v>
      </c>
      <c r="E26" s="24" t="s">
        <v>1</v>
      </c>
      <c r="F26" s="33">
        <f t="shared" si="1"/>
        <v>153637.128</v>
      </c>
      <c r="G26" s="34">
        <f>SUM(G27:G31)</f>
        <v>16136.902050000001</v>
      </c>
      <c r="H26" s="35">
        <f t="shared" ref="H26:L26" si="7">SUM(H27:H31)</f>
        <v>29693.724259999999</v>
      </c>
      <c r="I26" s="35">
        <f>'[1]2021-2023'!I26</f>
        <v>39383.585339999998</v>
      </c>
      <c r="J26" s="35">
        <f t="shared" si="7"/>
        <v>36221.496350000001</v>
      </c>
      <c r="K26" s="35">
        <f t="shared" si="7"/>
        <v>16147.86</v>
      </c>
      <c r="L26" s="36">
        <f t="shared" si="7"/>
        <v>16053.56</v>
      </c>
    </row>
    <row r="27" spans="1:14" ht="15" customHeight="1" x14ac:dyDescent="0.25">
      <c r="A27" s="159"/>
      <c r="B27" s="100"/>
      <c r="C27" s="125"/>
      <c r="D27" s="106"/>
      <c r="E27" s="9" t="s">
        <v>2</v>
      </c>
      <c r="F27" s="37">
        <f t="shared" si="1"/>
        <v>0</v>
      </c>
      <c r="G27" s="38">
        <v>0</v>
      </c>
      <c r="H27" s="39">
        <v>0</v>
      </c>
      <c r="I27" s="39">
        <f>'[1]2021-2023'!I27</f>
        <v>0</v>
      </c>
      <c r="J27" s="39">
        <v>0</v>
      </c>
      <c r="K27" s="39">
        <v>0</v>
      </c>
      <c r="L27" s="40">
        <v>0</v>
      </c>
    </row>
    <row r="28" spans="1:14" ht="15" customHeight="1" x14ac:dyDescent="0.25">
      <c r="A28" s="159"/>
      <c r="B28" s="100"/>
      <c r="C28" s="125"/>
      <c r="D28" s="106"/>
      <c r="E28" s="10" t="s">
        <v>75</v>
      </c>
      <c r="F28" s="37">
        <f t="shared" si="1"/>
        <v>0</v>
      </c>
      <c r="G28" s="38">
        <v>0</v>
      </c>
      <c r="H28" s="39">
        <v>0</v>
      </c>
      <c r="I28" s="39">
        <f>'[1]2021-2023'!I28</f>
        <v>0</v>
      </c>
      <c r="J28" s="39">
        <v>0</v>
      </c>
      <c r="K28" s="39">
        <v>0</v>
      </c>
      <c r="L28" s="40">
        <v>0</v>
      </c>
    </row>
    <row r="29" spans="1:14" ht="29.25" customHeight="1" x14ac:dyDescent="0.25">
      <c r="A29" s="159"/>
      <c r="B29" s="100"/>
      <c r="C29" s="125"/>
      <c r="D29" s="106"/>
      <c r="E29" s="9" t="s">
        <v>3</v>
      </c>
      <c r="F29" s="37">
        <f t="shared" si="1"/>
        <v>31141.817749999998</v>
      </c>
      <c r="G29" s="38">
        <v>0</v>
      </c>
      <c r="H29" s="39">
        <f>3924.45+4950.67458</f>
        <v>8875.1245799999997</v>
      </c>
      <c r="I29" s="39">
        <f>'[1]2021-2023'!I29</f>
        <v>22266.693169999999</v>
      </c>
      <c r="J29" s="39">
        <v>0</v>
      </c>
      <c r="K29" s="39">
        <v>0</v>
      </c>
      <c r="L29" s="40">
        <v>0</v>
      </c>
      <c r="N29" s="90"/>
    </row>
    <row r="30" spans="1:14" ht="15" customHeight="1" x14ac:dyDescent="0.25">
      <c r="A30" s="159"/>
      <c r="B30" s="100"/>
      <c r="C30" s="125"/>
      <c r="D30" s="106"/>
      <c r="E30" s="9" t="s">
        <v>4</v>
      </c>
      <c r="F30" s="37">
        <f t="shared" si="1"/>
        <v>122495.31024999999</v>
      </c>
      <c r="G30" s="38">
        <f>9296.2288+2428.47383+4412.19942</f>
        <v>16136.902050000001</v>
      </c>
      <c r="H30" s="39">
        <f>13517.97+7040.06786+260.56182</f>
        <v>20818.599679999999</v>
      </c>
      <c r="I30" s="39">
        <f>'[1]2021-2023'!I30</f>
        <v>17116.892169999999</v>
      </c>
      <c r="J30" s="39">
        <f>40432.02267-4210.52632</f>
        <v>36221.496350000001</v>
      </c>
      <c r="K30" s="39">
        <v>16147.86</v>
      </c>
      <c r="L30" s="40">
        <v>16053.56</v>
      </c>
      <c r="N30" s="90"/>
    </row>
    <row r="31" spans="1:14" ht="29.25" customHeight="1" thickBot="1" x14ac:dyDescent="0.3">
      <c r="A31" s="160"/>
      <c r="B31" s="167"/>
      <c r="C31" s="165"/>
      <c r="D31" s="166"/>
      <c r="E31" s="14" t="s">
        <v>5</v>
      </c>
      <c r="F31" s="45">
        <f t="shared" si="1"/>
        <v>0</v>
      </c>
      <c r="G31" s="46">
        <v>0</v>
      </c>
      <c r="H31" s="47">
        <v>0</v>
      </c>
      <c r="I31" s="47">
        <f>'[1]2021-2023'!I31</f>
        <v>0</v>
      </c>
      <c r="J31" s="47">
        <v>0</v>
      </c>
      <c r="K31" s="47">
        <v>0</v>
      </c>
      <c r="L31" s="48">
        <v>0</v>
      </c>
    </row>
    <row r="32" spans="1:14" ht="15" customHeight="1" x14ac:dyDescent="0.25">
      <c r="A32" s="150" t="s">
        <v>54</v>
      </c>
      <c r="B32" s="117" t="s">
        <v>71</v>
      </c>
      <c r="C32" s="108" t="s">
        <v>123</v>
      </c>
      <c r="D32" s="96" t="s">
        <v>12</v>
      </c>
      <c r="E32" s="23" t="s">
        <v>1</v>
      </c>
      <c r="F32" s="49">
        <f t="shared" si="1"/>
        <v>142458.10232000001</v>
      </c>
      <c r="G32" s="50">
        <f>SUM(G33:G37)</f>
        <v>1E-3</v>
      </c>
      <c r="H32" s="51">
        <f t="shared" ref="H32:L32" si="8">SUM(H33:H37)</f>
        <v>1878.4493199999997</v>
      </c>
      <c r="I32" s="51">
        <f>'[1]2021-2023'!I32</f>
        <v>26490.674999999999</v>
      </c>
      <c r="J32" s="51">
        <f t="shared" si="8"/>
        <v>38029.659</v>
      </c>
      <c r="K32" s="51">
        <f t="shared" si="8"/>
        <v>38029.659</v>
      </c>
      <c r="L32" s="52">
        <f t="shared" si="8"/>
        <v>38029.659</v>
      </c>
    </row>
    <row r="33" spans="1:14" ht="15" customHeight="1" x14ac:dyDescent="0.25">
      <c r="A33" s="151"/>
      <c r="B33" s="118"/>
      <c r="C33" s="109"/>
      <c r="D33" s="97"/>
      <c r="E33" s="7" t="s">
        <v>2</v>
      </c>
      <c r="F33" s="25">
        <f t="shared" si="1"/>
        <v>0</v>
      </c>
      <c r="G33" s="26">
        <v>0</v>
      </c>
      <c r="H33" s="27">
        <v>0</v>
      </c>
      <c r="I33" s="27">
        <f>'[1]2021-2023'!I33</f>
        <v>0</v>
      </c>
      <c r="J33" s="27">
        <v>0</v>
      </c>
      <c r="K33" s="27">
        <v>0</v>
      </c>
      <c r="L33" s="28">
        <v>0</v>
      </c>
    </row>
    <row r="34" spans="1:14" ht="15" customHeight="1" x14ac:dyDescent="0.25">
      <c r="A34" s="151"/>
      <c r="B34" s="118"/>
      <c r="C34" s="109"/>
      <c r="D34" s="97"/>
      <c r="E34" s="8" t="s">
        <v>75</v>
      </c>
      <c r="F34" s="25">
        <f t="shared" si="1"/>
        <v>0</v>
      </c>
      <c r="G34" s="26">
        <v>0</v>
      </c>
      <c r="H34" s="27">
        <v>0</v>
      </c>
      <c r="I34" s="27">
        <f>'[1]2021-2023'!I34</f>
        <v>0</v>
      </c>
      <c r="J34" s="27">
        <v>0</v>
      </c>
      <c r="K34" s="27">
        <v>0</v>
      </c>
      <c r="L34" s="28">
        <v>0</v>
      </c>
    </row>
    <row r="35" spans="1:14" ht="15" customHeight="1" x14ac:dyDescent="0.25">
      <c r="A35" s="151"/>
      <c r="B35" s="118"/>
      <c r="C35" s="109"/>
      <c r="D35" s="97"/>
      <c r="E35" s="7" t="s">
        <v>3</v>
      </c>
      <c r="F35" s="25">
        <f t="shared" si="1"/>
        <v>0</v>
      </c>
      <c r="G35" s="26">
        <v>0</v>
      </c>
      <c r="H35" s="27">
        <v>0</v>
      </c>
      <c r="I35" s="27">
        <f>'[1]2021-2023'!I35</f>
        <v>0</v>
      </c>
      <c r="J35" s="27">
        <v>0</v>
      </c>
      <c r="K35" s="27">
        <v>0</v>
      </c>
      <c r="L35" s="28">
        <v>0</v>
      </c>
    </row>
    <row r="36" spans="1:14" ht="15" customHeight="1" x14ac:dyDescent="0.25">
      <c r="A36" s="151"/>
      <c r="B36" s="118"/>
      <c r="C36" s="109"/>
      <c r="D36" s="97"/>
      <c r="E36" s="7" t="s">
        <v>4</v>
      </c>
      <c r="F36" s="25">
        <f t="shared" si="1"/>
        <v>142458.10232000001</v>
      </c>
      <c r="G36" s="26">
        <v>1E-3</v>
      </c>
      <c r="H36" s="27">
        <f>6274.70007-4396.25075</f>
        <v>1878.4493199999997</v>
      </c>
      <c r="I36" s="27">
        <f>'[1]2021-2023'!I36</f>
        <v>26490.674999999999</v>
      </c>
      <c r="J36" s="27">
        <v>38029.659</v>
      </c>
      <c r="K36" s="27">
        <v>38029.659</v>
      </c>
      <c r="L36" s="28">
        <v>38029.659</v>
      </c>
      <c r="N36" s="90"/>
    </row>
    <row r="37" spans="1:14" ht="15" customHeight="1" thickBot="1" x14ac:dyDescent="0.3">
      <c r="A37" s="157"/>
      <c r="B37" s="119"/>
      <c r="C37" s="110"/>
      <c r="D37" s="127"/>
      <c r="E37" s="15" t="s">
        <v>5</v>
      </c>
      <c r="F37" s="53">
        <f t="shared" si="1"/>
        <v>0</v>
      </c>
      <c r="G37" s="54">
        <v>0</v>
      </c>
      <c r="H37" s="55">
        <v>0</v>
      </c>
      <c r="I37" s="55">
        <f>'[1]2021-2023'!I37</f>
        <v>0</v>
      </c>
      <c r="J37" s="55">
        <v>0</v>
      </c>
      <c r="K37" s="55">
        <v>0</v>
      </c>
      <c r="L37" s="56">
        <v>0</v>
      </c>
    </row>
    <row r="38" spans="1:14" ht="15" customHeight="1" x14ac:dyDescent="0.25">
      <c r="A38" s="150" t="s">
        <v>79</v>
      </c>
      <c r="B38" s="117" t="s">
        <v>107</v>
      </c>
      <c r="C38" s="95" t="s">
        <v>121</v>
      </c>
      <c r="D38" s="96" t="s">
        <v>12</v>
      </c>
      <c r="E38" s="23" t="s">
        <v>1</v>
      </c>
      <c r="F38" s="49">
        <f t="shared" si="1"/>
        <v>1405432.71</v>
      </c>
      <c r="G38" s="50">
        <f>SUM(G39:G43)</f>
        <v>1350000</v>
      </c>
      <c r="H38" s="51">
        <f t="shared" ref="H38:L38" si="9">SUM(H39:H43)</f>
        <v>55432.71</v>
      </c>
      <c r="I38" s="51">
        <f>'[1]2021-2023'!I38</f>
        <v>0</v>
      </c>
      <c r="J38" s="51">
        <f t="shared" si="9"/>
        <v>0</v>
      </c>
      <c r="K38" s="51">
        <f t="shared" si="9"/>
        <v>0</v>
      </c>
      <c r="L38" s="52">
        <f t="shared" si="9"/>
        <v>0</v>
      </c>
    </row>
    <row r="39" spans="1:14" ht="15" customHeight="1" x14ac:dyDescent="0.25">
      <c r="A39" s="151"/>
      <c r="B39" s="118"/>
      <c r="C39" s="93"/>
      <c r="D39" s="97"/>
      <c r="E39" s="7" t="s">
        <v>2</v>
      </c>
      <c r="F39" s="25">
        <f t="shared" si="1"/>
        <v>0</v>
      </c>
      <c r="G39" s="26">
        <v>0</v>
      </c>
      <c r="H39" s="27">
        <v>0</v>
      </c>
      <c r="I39" s="27">
        <f>'[1]2021-2023'!I39</f>
        <v>0</v>
      </c>
      <c r="J39" s="27">
        <v>0</v>
      </c>
      <c r="K39" s="27">
        <v>0</v>
      </c>
      <c r="L39" s="28">
        <v>0</v>
      </c>
    </row>
    <row r="40" spans="1:14" ht="15" customHeight="1" x14ac:dyDescent="0.25">
      <c r="A40" s="151"/>
      <c r="B40" s="118"/>
      <c r="C40" s="93"/>
      <c r="D40" s="97"/>
      <c r="E40" s="8" t="s">
        <v>75</v>
      </c>
      <c r="F40" s="25">
        <f t="shared" si="1"/>
        <v>1405377.2772900001</v>
      </c>
      <c r="G40" s="26">
        <v>1350000</v>
      </c>
      <c r="H40" s="27">
        <v>55377.277289999998</v>
      </c>
      <c r="I40" s="27">
        <f>'[1]2021-2023'!I40</f>
        <v>0</v>
      </c>
      <c r="J40" s="27">
        <v>0</v>
      </c>
      <c r="K40" s="27">
        <v>0</v>
      </c>
      <c r="L40" s="28">
        <v>0</v>
      </c>
    </row>
    <row r="41" spans="1:14" ht="15" customHeight="1" x14ac:dyDescent="0.25">
      <c r="A41" s="151"/>
      <c r="B41" s="118"/>
      <c r="C41" s="93"/>
      <c r="D41" s="97"/>
      <c r="E41" s="7" t="s">
        <v>3</v>
      </c>
      <c r="F41" s="25">
        <f t="shared" si="1"/>
        <v>0</v>
      </c>
      <c r="G41" s="26">
        <v>0</v>
      </c>
      <c r="H41" s="27">
        <v>0</v>
      </c>
      <c r="I41" s="27">
        <f>'[1]2021-2023'!I41</f>
        <v>0</v>
      </c>
      <c r="J41" s="27">
        <v>0</v>
      </c>
      <c r="K41" s="27">
        <v>0</v>
      </c>
      <c r="L41" s="28">
        <v>0</v>
      </c>
    </row>
    <row r="42" spans="1:14" ht="15" customHeight="1" x14ac:dyDescent="0.25">
      <c r="A42" s="151"/>
      <c r="B42" s="118"/>
      <c r="C42" s="93"/>
      <c r="D42" s="97"/>
      <c r="E42" s="7" t="s">
        <v>4</v>
      </c>
      <c r="F42" s="25">
        <f t="shared" si="1"/>
        <v>55.43271</v>
      </c>
      <c r="G42" s="26">
        <v>0</v>
      </c>
      <c r="H42" s="27">
        <v>55.43271</v>
      </c>
      <c r="I42" s="27">
        <f>'[1]2021-2023'!I42</f>
        <v>0</v>
      </c>
      <c r="J42" s="27">
        <v>0</v>
      </c>
      <c r="K42" s="27">
        <v>0</v>
      </c>
      <c r="L42" s="28">
        <v>0</v>
      </c>
    </row>
    <row r="43" spans="1:14" ht="15" customHeight="1" thickBot="1" x14ac:dyDescent="0.3">
      <c r="A43" s="157"/>
      <c r="B43" s="119"/>
      <c r="C43" s="161"/>
      <c r="D43" s="127"/>
      <c r="E43" s="15" t="s">
        <v>5</v>
      </c>
      <c r="F43" s="53">
        <f t="shared" si="1"/>
        <v>0</v>
      </c>
      <c r="G43" s="54">
        <v>0</v>
      </c>
      <c r="H43" s="55">
        <v>0</v>
      </c>
      <c r="I43" s="55">
        <f>'[1]2021-2023'!I43</f>
        <v>0</v>
      </c>
      <c r="J43" s="55">
        <v>0</v>
      </c>
      <c r="K43" s="55">
        <v>0</v>
      </c>
      <c r="L43" s="56">
        <v>0</v>
      </c>
    </row>
    <row r="44" spans="1:14" ht="15" customHeight="1" x14ac:dyDescent="0.25">
      <c r="A44" s="150" t="s">
        <v>87</v>
      </c>
      <c r="B44" s="117" t="s">
        <v>85</v>
      </c>
      <c r="C44" s="95" t="s">
        <v>121</v>
      </c>
      <c r="D44" s="96" t="s">
        <v>86</v>
      </c>
      <c r="E44" s="23" t="s">
        <v>1</v>
      </c>
      <c r="F44" s="49">
        <f t="shared" si="1"/>
        <v>57708.923179999998</v>
      </c>
      <c r="G44" s="50">
        <f>SUM(G45:G49)</f>
        <v>55843.381869999997</v>
      </c>
      <c r="H44" s="51">
        <f t="shared" ref="H44:L44" si="10">SUM(H45:H49)</f>
        <v>1865.5413100000001</v>
      </c>
      <c r="I44" s="51">
        <f>'[1]2021-2023'!I44</f>
        <v>0</v>
      </c>
      <c r="J44" s="51">
        <f t="shared" si="10"/>
        <v>0</v>
      </c>
      <c r="K44" s="51">
        <f t="shared" si="10"/>
        <v>0</v>
      </c>
      <c r="L44" s="52">
        <f t="shared" si="10"/>
        <v>0</v>
      </c>
    </row>
    <row r="45" spans="1:14" ht="15" customHeight="1" x14ac:dyDescent="0.25">
      <c r="A45" s="151"/>
      <c r="B45" s="118"/>
      <c r="C45" s="93"/>
      <c r="D45" s="97"/>
      <c r="E45" s="7" t="s">
        <v>2</v>
      </c>
      <c r="F45" s="25">
        <f t="shared" si="1"/>
        <v>57708.923179999998</v>
      </c>
      <c r="G45" s="26">
        <v>55843.381869999997</v>
      </c>
      <c r="H45" s="27">
        <v>1865.5413100000001</v>
      </c>
      <c r="I45" s="27">
        <f>'[1]2021-2023'!I45</f>
        <v>0</v>
      </c>
      <c r="J45" s="27">
        <v>0</v>
      </c>
      <c r="K45" s="27">
        <v>0</v>
      </c>
      <c r="L45" s="28">
        <v>0</v>
      </c>
    </row>
    <row r="46" spans="1:14" ht="15" customHeight="1" x14ac:dyDescent="0.25">
      <c r="A46" s="151"/>
      <c r="B46" s="118"/>
      <c r="C46" s="93"/>
      <c r="D46" s="97"/>
      <c r="E46" s="8" t="s">
        <v>75</v>
      </c>
      <c r="F46" s="25">
        <f t="shared" si="1"/>
        <v>0</v>
      </c>
      <c r="G46" s="26">
        <v>0</v>
      </c>
      <c r="H46" s="27">
        <v>0</v>
      </c>
      <c r="I46" s="27">
        <f>'[1]2021-2023'!I46</f>
        <v>0</v>
      </c>
      <c r="J46" s="27">
        <v>0</v>
      </c>
      <c r="K46" s="27">
        <v>0</v>
      </c>
      <c r="L46" s="28">
        <v>0</v>
      </c>
    </row>
    <row r="47" spans="1:14" ht="15" customHeight="1" x14ac:dyDescent="0.25">
      <c r="A47" s="151"/>
      <c r="B47" s="118"/>
      <c r="C47" s="93"/>
      <c r="D47" s="97"/>
      <c r="E47" s="7" t="s">
        <v>3</v>
      </c>
      <c r="F47" s="25">
        <f t="shared" si="1"/>
        <v>0</v>
      </c>
      <c r="G47" s="26">
        <v>0</v>
      </c>
      <c r="H47" s="27">
        <v>0</v>
      </c>
      <c r="I47" s="27">
        <f>'[1]2021-2023'!I47</f>
        <v>0</v>
      </c>
      <c r="J47" s="27">
        <v>0</v>
      </c>
      <c r="K47" s="27">
        <v>0</v>
      </c>
      <c r="L47" s="28">
        <v>0</v>
      </c>
    </row>
    <row r="48" spans="1:14" ht="15" customHeight="1" x14ac:dyDescent="0.25">
      <c r="A48" s="151"/>
      <c r="B48" s="118"/>
      <c r="C48" s="93"/>
      <c r="D48" s="97"/>
      <c r="E48" s="7" t="s">
        <v>4</v>
      </c>
      <c r="F48" s="25">
        <f t="shared" si="1"/>
        <v>0</v>
      </c>
      <c r="G48" s="26">
        <v>0</v>
      </c>
      <c r="H48" s="27">
        <v>0</v>
      </c>
      <c r="I48" s="27">
        <f>'[1]2021-2023'!I48</f>
        <v>0</v>
      </c>
      <c r="J48" s="27">
        <v>0</v>
      </c>
      <c r="K48" s="27">
        <v>0</v>
      </c>
      <c r="L48" s="28">
        <v>0</v>
      </c>
    </row>
    <row r="49" spans="1:12" ht="21.75" customHeight="1" thickBot="1" x14ac:dyDescent="0.3">
      <c r="A49" s="179"/>
      <c r="B49" s="173"/>
      <c r="C49" s="94"/>
      <c r="D49" s="98"/>
      <c r="E49" s="88" t="s">
        <v>5</v>
      </c>
      <c r="F49" s="57">
        <f t="shared" si="1"/>
        <v>0</v>
      </c>
      <c r="G49" s="58">
        <v>0</v>
      </c>
      <c r="H49" s="59">
        <v>0</v>
      </c>
      <c r="I49" s="59">
        <f>'[1]2021-2023'!I49</f>
        <v>0</v>
      </c>
      <c r="J49" s="59">
        <v>0</v>
      </c>
      <c r="K49" s="59">
        <v>0</v>
      </c>
      <c r="L49" s="60">
        <v>0</v>
      </c>
    </row>
    <row r="50" spans="1:12" thickTop="1" x14ac:dyDescent="0.25">
      <c r="A50" s="135" t="s">
        <v>67</v>
      </c>
      <c r="B50" s="162" t="s">
        <v>68</v>
      </c>
      <c r="C50" s="120" t="s">
        <v>123</v>
      </c>
      <c r="D50" s="114" t="s">
        <v>37</v>
      </c>
      <c r="E50" s="22" t="s">
        <v>1</v>
      </c>
      <c r="F50" s="61">
        <f t="shared" si="1"/>
        <v>2266596.0318319499</v>
      </c>
      <c r="G50" s="62">
        <f>SUM(G56,G92,G98,G128)</f>
        <v>164025.90690195002</v>
      </c>
      <c r="H50" s="63">
        <f t="shared" ref="H50:L55" si="11">SUM(H56,H92,H98,H128)</f>
        <v>582258.11653999996</v>
      </c>
      <c r="I50" s="63">
        <f>'[1]2021-2023'!I50</f>
        <v>485215.25257000001</v>
      </c>
      <c r="J50" s="63">
        <f t="shared" si="11"/>
        <v>459273.91171999997</v>
      </c>
      <c r="K50" s="63">
        <f t="shared" si="11"/>
        <v>275780.67940000002</v>
      </c>
      <c r="L50" s="64">
        <f t="shared" si="11"/>
        <v>300042.16469999996</v>
      </c>
    </row>
    <row r="51" spans="1:12" ht="15" x14ac:dyDescent="0.25">
      <c r="A51" s="136"/>
      <c r="B51" s="163"/>
      <c r="C51" s="121"/>
      <c r="D51" s="115"/>
      <c r="E51" s="5" t="s">
        <v>2</v>
      </c>
      <c r="F51" s="65">
        <f t="shared" si="1"/>
        <v>0</v>
      </c>
      <c r="G51" s="66">
        <f t="shared" ref="G51:H55" si="12">SUM(G57,G93,G99,G129)</f>
        <v>0</v>
      </c>
      <c r="H51" s="67">
        <f t="shared" si="12"/>
        <v>0</v>
      </c>
      <c r="I51" s="67">
        <f>'[1]2021-2023'!I51</f>
        <v>0</v>
      </c>
      <c r="J51" s="67">
        <f t="shared" si="11"/>
        <v>0</v>
      </c>
      <c r="K51" s="67">
        <f t="shared" si="11"/>
        <v>0</v>
      </c>
      <c r="L51" s="68">
        <f t="shared" si="11"/>
        <v>0</v>
      </c>
    </row>
    <row r="52" spans="1:12" ht="15" x14ac:dyDescent="0.25">
      <c r="A52" s="136"/>
      <c r="B52" s="163"/>
      <c r="C52" s="121"/>
      <c r="D52" s="115"/>
      <c r="E52" s="6" t="s">
        <v>75</v>
      </c>
      <c r="F52" s="65">
        <f t="shared" si="1"/>
        <v>101070.97786</v>
      </c>
      <c r="G52" s="66">
        <f t="shared" si="12"/>
        <v>0</v>
      </c>
      <c r="H52" s="67">
        <f t="shared" si="12"/>
        <v>64901.108930000002</v>
      </c>
      <c r="I52" s="67">
        <f>'[1]2021-2023'!I52</f>
        <v>36169.868929999997</v>
      </c>
      <c r="J52" s="67">
        <f t="shared" si="11"/>
        <v>0</v>
      </c>
      <c r="K52" s="67">
        <f t="shared" si="11"/>
        <v>0</v>
      </c>
      <c r="L52" s="68">
        <f t="shared" si="11"/>
        <v>0</v>
      </c>
    </row>
    <row r="53" spans="1:12" ht="29.25" customHeight="1" x14ac:dyDescent="0.25">
      <c r="A53" s="136"/>
      <c r="B53" s="163"/>
      <c r="C53" s="121"/>
      <c r="D53" s="115"/>
      <c r="E53" s="5" t="s">
        <v>3</v>
      </c>
      <c r="F53" s="65">
        <f t="shared" si="1"/>
        <v>11170.932000000001</v>
      </c>
      <c r="G53" s="66">
        <f t="shared" si="12"/>
        <v>1855.68</v>
      </c>
      <c r="H53" s="67">
        <f t="shared" si="12"/>
        <v>1853.172</v>
      </c>
      <c r="I53" s="67">
        <f>'[1]2021-2023'!I53</f>
        <v>1852.452</v>
      </c>
      <c r="J53" s="67">
        <f t="shared" si="11"/>
        <v>1869.876</v>
      </c>
      <c r="K53" s="67">
        <f t="shared" si="11"/>
        <v>1869.876</v>
      </c>
      <c r="L53" s="68">
        <f t="shared" si="11"/>
        <v>1869.876</v>
      </c>
    </row>
    <row r="54" spans="1:12" ht="15" x14ac:dyDescent="0.25">
      <c r="A54" s="136"/>
      <c r="B54" s="163"/>
      <c r="C54" s="121"/>
      <c r="D54" s="115"/>
      <c r="E54" s="5" t="s">
        <v>4</v>
      </c>
      <c r="F54" s="65">
        <f t="shared" si="1"/>
        <v>2154354.1219719504</v>
      </c>
      <c r="G54" s="66">
        <f t="shared" si="12"/>
        <v>162170.22690195002</v>
      </c>
      <c r="H54" s="67">
        <f t="shared" si="12"/>
        <v>515503.83560999995</v>
      </c>
      <c r="I54" s="67">
        <f>'[1]2021-2023'!I54</f>
        <v>447192.93164000002</v>
      </c>
      <c r="J54" s="67">
        <f t="shared" si="11"/>
        <v>457404.03571999999</v>
      </c>
      <c r="K54" s="67">
        <f t="shared" si="11"/>
        <v>273910.80340000003</v>
      </c>
      <c r="L54" s="68">
        <f t="shared" si="11"/>
        <v>298172.28869999998</v>
      </c>
    </row>
    <row r="55" spans="1:12" ht="29.25" customHeight="1" thickBot="1" x14ac:dyDescent="0.3">
      <c r="A55" s="137"/>
      <c r="B55" s="164"/>
      <c r="C55" s="122"/>
      <c r="D55" s="116"/>
      <c r="E55" s="12" t="s">
        <v>5</v>
      </c>
      <c r="F55" s="69">
        <f t="shared" si="1"/>
        <v>0</v>
      </c>
      <c r="G55" s="70">
        <f t="shared" si="12"/>
        <v>0</v>
      </c>
      <c r="H55" s="71">
        <f t="shared" si="12"/>
        <v>0</v>
      </c>
      <c r="I55" s="71">
        <f>'[1]2021-2023'!I55</f>
        <v>0</v>
      </c>
      <c r="J55" s="71">
        <f t="shared" si="11"/>
        <v>0</v>
      </c>
      <c r="K55" s="71">
        <f t="shared" si="11"/>
        <v>0</v>
      </c>
      <c r="L55" s="72">
        <f t="shared" si="11"/>
        <v>0</v>
      </c>
    </row>
    <row r="56" spans="1:12" ht="15" customHeight="1" x14ac:dyDescent="0.25">
      <c r="A56" s="129" t="s">
        <v>20</v>
      </c>
      <c r="B56" s="131" t="s">
        <v>34</v>
      </c>
      <c r="C56" s="175" t="s">
        <v>123</v>
      </c>
      <c r="D56" s="171" t="s">
        <v>37</v>
      </c>
      <c r="E56" s="23" t="s">
        <v>1</v>
      </c>
      <c r="F56" s="49">
        <f t="shared" si="1"/>
        <v>1075062.1143700001</v>
      </c>
      <c r="G56" s="50">
        <f>SUM(G62,G68,G74,G80,G86)</f>
        <v>79328.226160000006</v>
      </c>
      <c r="H56" s="51">
        <f t="shared" ref="H56:L61" si="13">SUM(H62,H68,H74,H80,H86)</f>
        <v>117197.19911</v>
      </c>
      <c r="I56" s="51">
        <f>'[1]2021-2023'!I56</f>
        <v>54952.092119999994</v>
      </c>
      <c r="J56" s="51">
        <f t="shared" si="13"/>
        <v>331899.21136999998</v>
      </c>
      <c r="K56" s="51">
        <f t="shared" si="13"/>
        <v>233641.59304000001</v>
      </c>
      <c r="L56" s="52">
        <f t="shared" si="13"/>
        <v>258043.79256999999</v>
      </c>
    </row>
    <row r="57" spans="1:12" ht="15" customHeight="1" x14ac:dyDescent="0.25">
      <c r="A57" s="130"/>
      <c r="B57" s="132"/>
      <c r="C57" s="176"/>
      <c r="D57" s="172"/>
      <c r="E57" s="7" t="s">
        <v>2</v>
      </c>
      <c r="F57" s="25">
        <f t="shared" si="1"/>
        <v>0</v>
      </c>
      <c r="G57" s="26">
        <f t="shared" ref="G57:H61" si="14">SUM(G63,G69,G75,G81,G87)</f>
        <v>0</v>
      </c>
      <c r="H57" s="27">
        <f t="shared" si="14"/>
        <v>0</v>
      </c>
      <c r="I57" s="27">
        <f>'[1]2021-2023'!I57</f>
        <v>0</v>
      </c>
      <c r="J57" s="27">
        <f t="shared" si="13"/>
        <v>0</v>
      </c>
      <c r="K57" s="27">
        <f t="shared" si="13"/>
        <v>0</v>
      </c>
      <c r="L57" s="28">
        <f t="shared" si="13"/>
        <v>0</v>
      </c>
    </row>
    <row r="58" spans="1:12" ht="15" customHeight="1" x14ac:dyDescent="0.25">
      <c r="A58" s="130"/>
      <c r="B58" s="132"/>
      <c r="C58" s="176"/>
      <c r="D58" s="172"/>
      <c r="E58" s="8" t="s">
        <v>75</v>
      </c>
      <c r="F58" s="25">
        <f t="shared" si="1"/>
        <v>101070.97786</v>
      </c>
      <c r="G58" s="26">
        <f t="shared" si="14"/>
        <v>0</v>
      </c>
      <c r="H58" s="27">
        <f t="shared" si="14"/>
        <v>64901.108930000002</v>
      </c>
      <c r="I58" s="27">
        <f>'[1]2021-2023'!I58</f>
        <v>36169.868929999997</v>
      </c>
      <c r="J58" s="27">
        <f t="shared" si="13"/>
        <v>0</v>
      </c>
      <c r="K58" s="27">
        <f t="shared" si="13"/>
        <v>0</v>
      </c>
      <c r="L58" s="28">
        <f t="shared" si="13"/>
        <v>0</v>
      </c>
    </row>
    <row r="59" spans="1:12" ht="15" customHeight="1" x14ac:dyDescent="0.25">
      <c r="A59" s="130"/>
      <c r="B59" s="132"/>
      <c r="C59" s="176"/>
      <c r="D59" s="172"/>
      <c r="E59" s="7" t="s">
        <v>3</v>
      </c>
      <c r="F59" s="25">
        <f t="shared" si="1"/>
        <v>11170.932000000001</v>
      </c>
      <c r="G59" s="26">
        <f t="shared" si="14"/>
        <v>1855.68</v>
      </c>
      <c r="H59" s="27">
        <f t="shared" si="14"/>
        <v>1853.172</v>
      </c>
      <c r="I59" s="27">
        <f>'[1]2021-2023'!I59</f>
        <v>1852.452</v>
      </c>
      <c r="J59" s="27">
        <f t="shared" si="13"/>
        <v>1869.876</v>
      </c>
      <c r="K59" s="27">
        <f t="shared" si="13"/>
        <v>1869.876</v>
      </c>
      <c r="L59" s="28">
        <f t="shared" si="13"/>
        <v>1869.876</v>
      </c>
    </row>
    <row r="60" spans="1:12" ht="15" customHeight="1" x14ac:dyDescent="0.25">
      <c r="A60" s="130"/>
      <c r="B60" s="132"/>
      <c r="C60" s="176"/>
      <c r="D60" s="172"/>
      <c r="E60" s="7" t="s">
        <v>4</v>
      </c>
      <c r="F60" s="25">
        <f t="shared" si="1"/>
        <v>962820.20450999995</v>
      </c>
      <c r="G60" s="26">
        <f t="shared" si="14"/>
        <v>77472.546159999998</v>
      </c>
      <c r="H60" s="27">
        <f t="shared" si="14"/>
        <v>50442.918179999993</v>
      </c>
      <c r="I60" s="27">
        <f>'[1]2021-2023'!I60</f>
        <v>16929.771189999999</v>
      </c>
      <c r="J60" s="27">
        <f t="shared" si="13"/>
        <v>330029.33536999999</v>
      </c>
      <c r="K60" s="27">
        <f t="shared" si="13"/>
        <v>231771.71704000002</v>
      </c>
      <c r="L60" s="28">
        <f t="shared" si="13"/>
        <v>256173.91657</v>
      </c>
    </row>
    <row r="61" spans="1:12" ht="15" customHeight="1" x14ac:dyDescent="0.25">
      <c r="A61" s="130"/>
      <c r="B61" s="132"/>
      <c r="C61" s="176"/>
      <c r="D61" s="172"/>
      <c r="E61" s="4" t="s">
        <v>5</v>
      </c>
      <c r="F61" s="29">
        <f t="shared" si="1"/>
        <v>0</v>
      </c>
      <c r="G61" s="30">
        <f t="shared" si="14"/>
        <v>0</v>
      </c>
      <c r="H61" s="31">
        <f t="shared" si="14"/>
        <v>0</v>
      </c>
      <c r="I61" s="31">
        <f>'[1]2021-2023'!I61</f>
        <v>0</v>
      </c>
      <c r="J61" s="31">
        <f t="shared" si="13"/>
        <v>0</v>
      </c>
      <c r="K61" s="31">
        <f t="shared" si="13"/>
        <v>0</v>
      </c>
      <c r="L61" s="32">
        <f t="shared" si="13"/>
        <v>0</v>
      </c>
    </row>
    <row r="62" spans="1:12" ht="15" customHeight="1" x14ac:dyDescent="0.25">
      <c r="A62" s="178" t="s">
        <v>21</v>
      </c>
      <c r="B62" s="138" t="s">
        <v>114</v>
      </c>
      <c r="C62" s="176" t="s">
        <v>123</v>
      </c>
      <c r="D62" s="170" t="s">
        <v>37</v>
      </c>
      <c r="E62" s="24" t="s">
        <v>1</v>
      </c>
      <c r="F62" s="33">
        <f t="shared" si="1"/>
        <v>855042.95343000011</v>
      </c>
      <c r="G62" s="34">
        <f>SUM(G63:G67)</f>
        <v>49841.487760000004</v>
      </c>
      <c r="H62" s="35">
        <f t="shared" ref="H62:L62" si="15">SUM(H63:H67)</f>
        <v>6551.1213799999996</v>
      </c>
      <c r="I62" s="35">
        <f>'[1]2021-2023'!I62</f>
        <v>3838.2228100000002</v>
      </c>
      <c r="J62" s="35">
        <f t="shared" si="15"/>
        <v>306866.48787000001</v>
      </c>
      <c r="K62" s="35">
        <f t="shared" si="15"/>
        <v>231771.71704000002</v>
      </c>
      <c r="L62" s="36">
        <f t="shared" si="15"/>
        <v>256173.91657</v>
      </c>
    </row>
    <row r="63" spans="1:12" ht="15" customHeight="1" x14ac:dyDescent="0.25">
      <c r="A63" s="178"/>
      <c r="B63" s="138"/>
      <c r="C63" s="177"/>
      <c r="D63" s="170"/>
      <c r="E63" s="9" t="s">
        <v>2</v>
      </c>
      <c r="F63" s="37">
        <f t="shared" si="1"/>
        <v>0</v>
      </c>
      <c r="G63" s="38">
        <v>0</v>
      </c>
      <c r="H63" s="39">
        <v>0</v>
      </c>
      <c r="I63" s="39">
        <f>'[1]2021-2023'!I63</f>
        <v>0</v>
      </c>
      <c r="J63" s="39">
        <v>0</v>
      </c>
      <c r="K63" s="39">
        <v>0</v>
      </c>
      <c r="L63" s="40">
        <v>0</v>
      </c>
    </row>
    <row r="64" spans="1:12" ht="15" customHeight="1" x14ac:dyDescent="0.25">
      <c r="A64" s="178"/>
      <c r="B64" s="138"/>
      <c r="C64" s="177"/>
      <c r="D64" s="170"/>
      <c r="E64" s="10" t="s">
        <v>75</v>
      </c>
      <c r="F64" s="37">
        <f t="shared" si="1"/>
        <v>0</v>
      </c>
      <c r="G64" s="38">
        <v>0</v>
      </c>
      <c r="H64" s="39">
        <v>0</v>
      </c>
      <c r="I64" s="39">
        <f>'[1]2021-2023'!I64</f>
        <v>0</v>
      </c>
      <c r="J64" s="39">
        <v>0</v>
      </c>
      <c r="K64" s="39">
        <v>0</v>
      </c>
      <c r="L64" s="40">
        <v>0</v>
      </c>
    </row>
    <row r="65" spans="1:14" ht="29.25" customHeight="1" x14ac:dyDescent="0.25">
      <c r="A65" s="178"/>
      <c r="B65" s="138"/>
      <c r="C65" s="177"/>
      <c r="D65" s="170"/>
      <c r="E65" s="9" t="s">
        <v>3</v>
      </c>
      <c r="F65" s="37">
        <f t="shared" si="1"/>
        <v>0</v>
      </c>
      <c r="G65" s="38">
        <v>0</v>
      </c>
      <c r="H65" s="39">
        <v>0</v>
      </c>
      <c r="I65" s="39">
        <f>'[1]2021-2023'!I65</f>
        <v>0</v>
      </c>
      <c r="J65" s="39">
        <v>0</v>
      </c>
      <c r="K65" s="39">
        <v>0</v>
      </c>
      <c r="L65" s="40">
        <v>0</v>
      </c>
    </row>
    <row r="66" spans="1:14" ht="15" customHeight="1" x14ac:dyDescent="0.25">
      <c r="A66" s="178"/>
      <c r="B66" s="138"/>
      <c r="C66" s="177"/>
      <c r="D66" s="170"/>
      <c r="E66" s="9" t="s">
        <v>4</v>
      </c>
      <c r="F66" s="37">
        <f t="shared" si="1"/>
        <v>855042.95343000011</v>
      </c>
      <c r="G66" s="38">
        <f>1600+4500+31379.15533+1945.6+12800+1142.752+9456.22043-12800-182.24</f>
        <v>49841.487760000004</v>
      </c>
      <c r="H66" s="39">
        <f>6299.065+317.02246-6616.08746+6551.12138</f>
        <v>6551.1213799999996</v>
      </c>
      <c r="I66" s="39">
        <f>'[1]2021-2023'!I66</f>
        <v>3838.2228100000002</v>
      </c>
      <c r="J66" s="39">
        <f>305567.74651-337.35664+1636.098</f>
        <v>306866.48787000001</v>
      </c>
      <c r="K66" s="39">
        <v>231771.71704000002</v>
      </c>
      <c r="L66" s="40">
        <v>256173.91657</v>
      </c>
      <c r="N66" s="90"/>
    </row>
    <row r="67" spans="1:14" ht="29.25" customHeight="1" x14ac:dyDescent="0.25">
      <c r="A67" s="178"/>
      <c r="B67" s="138"/>
      <c r="C67" s="177"/>
      <c r="D67" s="170"/>
      <c r="E67" s="11" t="s">
        <v>5</v>
      </c>
      <c r="F67" s="41">
        <f t="shared" si="1"/>
        <v>0</v>
      </c>
      <c r="G67" s="42">
        <v>0</v>
      </c>
      <c r="H67" s="43">
        <v>0</v>
      </c>
      <c r="I67" s="43">
        <f>'[1]2021-2023'!I67</f>
        <v>0</v>
      </c>
      <c r="J67" s="43">
        <v>0</v>
      </c>
      <c r="K67" s="43">
        <v>0</v>
      </c>
      <c r="L67" s="44">
        <v>0</v>
      </c>
    </row>
    <row r="68" spans="1:14" ht="15" customHeight="1" x14ac:dyDescent="0.25">
      <c r="A68" s="158" t="s">
        <v>23</v>
      </c>
      <c r="B68" s="99" t="s">
        <v>105</v>
      </c>
      <c r="C68" s="102" t="s">
        <v>120</v>
      </c>
      <c r="D68" s="105" t="s">
        <v>12</v>
      </c>
      <c r="E68" s="24" t="s">
        <v>1</v>
      </c>
      <c r="F68" s="33">
        <f t="shared" si="1"/>
        <v>101176.21002</v>
      </c>
      <c r="G68" s="34">
        <f>SUM(G69:G73)</f>
        <v>0</v>
      </c>
      <c r="H68" s="35">
        <f t="shared" ref="H68" si="16">SUM(H69:H73)</f>
        <v>64966.07501</v>
      </c>
      <c r="I68" s="35">
        <f>'[1]2021-2023'!I68</f>
        <v>36210.135009999998</v>
      </c>
      <c r="J68" s="35">
        <f t="shared" ref="J68" si="17">SUM(J69:J73)</f>
        <v>0</v>
      </c>
      <c r="K68" s="35">
        <f t="shared" ref="K68:L68" si="18">SUM(K69:K73)</f>
        <v>0</v>
      </c>
      <c r="L68" s="36">
        <f t="shared" si="18"/>
        <v>0</v>
      </c>
    </row>
    <row r="69" spans="1:14" ht="15" customHeight="1" x14ac:dyDescent="0.25">
      <c r="A69" s="159"/>
      <c r="B69" s="100"/>
      <c r="C69" s="103"/>
      <c r="D69" s="106"/>
      <c r="E69" s="9" t="s">
        <v>2</v>
      </c>
      <c r="F69" s="37">
        <f t="shared" si="1"/>
        <v>0</v>
      </c>
      <c r="G69" s="38">
        <v>0</v>
      </c>
      <c r="H69" s="39">
        <v>0</v>
      </c>
      <c r="I69" s="39">
        <f>'[1]2021-2023'!I69</f>
        <v>0</v>
      </c>
      <c r="J69" s="39">
        <v>0</v>
      </c>
      <c r="K69" s="39">
        <v>0</v>
      </c>
      <c r="L69" s="40">
        <v>0</v>
      </c>
    </row>
    <row r="70" spans="1:14" ht="15" customHeight="1" x14ac:dyDescent="0.25">
      <c r="A70" s="159"/>
      <c r="B70" s="100"/>
      <c r="C70" s="103"/>
      <c r="D70" s="106"/>
      <c r="E70" s="10" t="s">
        <v>75</v>
      </c>
      <c r="F70" s="37">
        <f t="shared" si="1"/>
        <v>101070.97786</v>
      </c>
      <c r="G70" s="38">
        <v>0</v>
      </c>
      <c r="H70" s="39">
        <v>64901.108930000002</v>
      </c>
      <c r="I70" s="39">
        <f>'[1]2021-2023'!I70</f>
        <v>36169.868929999997</v>
      </c>
      <c r="J70" s="39">
        <v>0</v>
      </c>
      <c r="K70" s="39">
        <v>0</v>
      </c>
      <c r="L70" s="40">
        <v>0</v>
      </c>
    </row>
    <row r="71" spans="1:14" ht="29.25" customHeight="1" x14ac:dyDescent="0.25">
      <c r="A71" s="159"/>
      <c r="B71" s="100"/>
      <c r="C71" s="103"/>
      <c r="D71" s="106"/>
      <c r="E71" s="9" t="s">
        <v>3</v>
      </c>
      <c r="F71" s="37">
        <f t="shared" si="1"/>
        <v>0</v>
      </c>
      <c r="G71" s="38">
        <v>0</v>
      </c>
      <c r="H71" s="39">
        <v>0</v>
      </c>
      <c r="I71" s="39">
        <f>'[1]2021-2023'!I71</f>
        <v>0</v>
      </c>
      <c r="J71" s="39">
        <v>0</v>
      </c>
      <c r="K71" s="39">
        <v>0</v>
      </c>
      <c r="L71" s="40">
        <v>0</v>
      </c>
    </row>
    <row r="72" spans="1:14" ht="15" customHeight="1" x14ac:dyDescent="0.25">
      <c r="A72" s="159"/>
      <c r="B72" s="100"/>
      <c r="C72" s="103"/>
      <c r="D72" s="106"/>
      <c r="E72" s="9" t="s">
        <v>4</v>
      </c>
      <c r="F72" s="37">
        <f t="shared" si="1"/>
        <v>105.23216000000015</v>
      </c>
      <c r="G72" s="38">
        <v>0</v>
      </c>
      <c r="H72" s="39">
        <f>69.43319+992.03681-1061.47+6616.08746-6551.12138</f>
        <v>64.966080000000147</v>
      </c>
      <c r="I72" s="39">
        <f>'[1]2021-2023'!I72</f>
        <v>40.266080000000002</v>
      </c>
      <c r="J72" s="39">
        <v>0</v>
      </c>
      <c r="K72" s="39">
        <v>0</v>
      </c>
      <c r="L72" s="40">
        <v>0</v>
      </c>
    </row>
    <row r="73" spans="1:14" ht="29.25" customHeight="1" x14ac:dyDescent="0.25">
      <c r="A73" s="169"/>
      <c r="B73" s="101"/>
      <c r="C73" s="104"/>
      <c r="D73" s="107"/>
      <c r="E73" s="11" t="s">
        <v>5</v>
      </c>
      <c r="F73" s="41">
        <f t="shared" ref="F73:F136" si="19">SUM(G73:L73)</f>
        <v>0</v>
      </c>
      <c r="G73" s="42">
        <v>0</v>
      </c>
      <c r="H73" s="43">
        <v>0</v>
      </c>
      <c r="I73" s="43">
        <f>'[1]2021-2023'!I73</f>
        <v>0</v>
      </c>
      <c r="J73" s="43">
        <v>0</v>
      </c>
      <c r="K73" s="43">
        <v>0</v>
      </c>
      <c r="L73" s="44">
        <v>0</v>
      </c>
    </row>
    <row r="74" spans="1:14" ht="15" customHeight="1" x14ac:dyDescent="0.25">
      <c r="A74" s="158" t="s">
        <v>64</v>
      </c>
      <c r="B74" s="99" t="s">
        <v>22</v>
      </c>
      <c r="C74" s="102" t="s">
        <v>124</v>
      </c>
      <c r="D74" s="105" t="s">
        <v>12</v>
      </c>
      <c r="E74" s="24" t="s">
        <v>1</v>
      </c>
      <c r="F74" s="33">
        <f t="shared" si="19"/>
        <v>7438.2232999999997</v>
      </c>
      <c r="G74" s="34">
        <f>SUM(G75:G79)</f>
        <v>3405.0583999999999</v>
      </c>
      <c r="H74" s="35">
        <f t="shared" ref="H74:L74" si="20">SUM(H75:H79)</f>
        <v>1061.47</v>
      </c>
      <c r="I74" s="35">
        <f>'[1]2021-2023'!I74</f>
        <v>1791.5763999999999</v>
      </c>
      <c r="J74" s="35">
        <f t="shared" si="20"/>
        <v>1180.1185</v>
      </c>
      <c r="K74" s="35">
        <f t="shared" si="20"/>
        <v>0</v>
      </c>
      <c r="L74" s="36">
        <f t="shared" si="20"/>
        <v>0</v>
      </c>
    </row>
    <row r="75" spans="1:14" ht="15" customHeight="1" x14ac:dyDescent="0.25">
      <c r="A75" s="159"/>
      <c r="B75" s="100"/>
      <c r="C75" s="103"/>
      <c r="D75" s="106"/>
      <c r="E75" s="9" t="s">
        <v>2</v>
      </c>
      <c r="F75" s="37">
        <f t="shared" si="19"/>
        <v>0</v>
      </c>
      <c r="G75" s="38">
        <v>0</v>
      </c>
      <c r="H75" s="39">
        <v>0</v>
      </c>
      <c r="I75" s="39">
        <f>'[1]2021-2023'!I75</f>
        <v>0</v>
      </c>
      <c r="J75" s="39">
        <v>0</v>
      </c>
      <c r="K75" s="39">
        <v>0</v>
      </c>
      <c r="L75" s="40">
        <v>0</v>
      </c>
    </row>
    <row r="76" spans="1:14" ht="15" customHeight="1" x14ac:dyDescent="0.25">
      <c r="A76" s="159"/>
      <c r="B76" s="100"/>
      <c r="C76" s="103"/>
      <c r="D76" s="106"/>
      <c r="E76" s="10" t="s">
        <v>75</v>
      </c>
      <c r="F76" s="37">
        <f t="shared" si="19"/>
        <v>0</v>
      </c>
      <c r="G76" s="38">
        <v>0</v>
      </c>
      <c r="H76" s="39">
        <v>0</v>
      </c>
      <c r="I76" s="39">
        <f>'[1]2021-2023'!I76</f>
        <v>0</v>
      </c>
      <c r="J76" s="39">
        <v>0</v>
      </c>
      <c r="K76" s="39">
        <v>0</v>
      </c>
      <c r="L76" s="40">
        <v>0</v>
      </c>
    </row>
    <row r="77" spans="1:14" ht="29.25" customHeight="1" x14ac:dyDescent="0.25">
      <c r="A77" s="159"/>
      <c r="B77" s="100"/>
      <c r="C77" s="103"/>
      <c r="D77" s="106"/>
      <c r="E77" s="9" t="s">
        <v>3</v>
      </c>
      <c r="F77" s="37">
        <f t="shared" si="19"/>
        <v>0</v>
      </c>
      <c r="G77" s="38">
        <v>0</v>
      </c>
      <c r="H77" s="39">
        <v>0</v>
      </c>
      <c r="I77" s="39">
        <f>'[1]2021-2023'!I77</f>
        <v>0</v>
      </c>
      <c r="J77" s="39">
        <v>0</v>
      </c>
      <c r="K77" s="39">
        <v>0</v>
      </c>
      <c r="L77" s="40">
        <v>0</v>
      </c>
    </row>
    <row r="78" spans="1:14" ht="15" customHeight="1" x14ac:dyDescent="0.25">
      <c r="A78" s="159"/>
      <c r="B78" s="100"/>
      <c r="C78" s="103"/>
      <c r="D78" s="106"/>
      <c r="E78" s="9" t="s">
        <v>4</v>
      </c>
      <c r="F78" s="37">
        <f t="shared" si="19"/>
        <v>7438.2232999999997</v>
      </c>
      <c r="G78" s="38">
        <f>243.12+493.2384+3000-3000+2680-11.3</f>
        <v>3405.0583999999999</v>
      </c>
      <c r="H78" s="39">
        <f>2031.47-2031.47+1061.47</f>
        <v>1061.47</v>
      </c>
      <c r="I78" s="39">
        <f>'[1]2021-2023'!I78</f>
        <v>1791.5763999999999</v>
      </c>
      <c r="J78" s="39">
        <f>590.8585+589.26</f>
        <v>1180.1185</v>
      </c>
      <c r="K78" s="39">
        <v>0</v>
      </c>
      <c r="L78" s="40">
        <v>0</v>
      </c>
    </row>
    <row r="79" spans="1:14" ht="29.25" customHeight="1" x14ac:dyDescent="0.25">
      <c r="A79" s="169"/>
      <c r="B79" s="101"/>
      <c r="C79" s="104"/>
      <c r="D79" s="107"/>
      <c r="E79" s="11" t="s">
        <v>5</v>
      </c>
      <c r="F79" s="41">
        <f t="shared" si="19"/>
        <v>0</v>
      </c>
      <c r="G79" s="42">
        <v>0</v>
      </c>
      <c r="H79" s="43">
        <v>0</v>
      </c>
      <c r="I79" s="43">
        <f>'[1]2021-2023'!I79</f>
        <v>0</v>
      </c>
      <c r="J79" s="43">
        <v>0</v>
      </c>
      <c r="K79" s="43">
        <v>0</v>
      </c>
      <c r="L79" s="44">
        <v>0</v>
      </c>
    </row>
    <row r="80" spans="1:14" ht="15" customHeight="1" x14ac:dyDescent="0.25">
      <c r="A80" s="158" t="s">
        <v>24</v>
      </c>
      <c r="B80" s="99" t="s">
        <v>41</v>
      </c>
      <c r="C80" s="124" t="s">
        <v>123</v>
      </c>
      <c r="D80" s="105" t="s">
        <v>12</v>
      </c>
      <c r="E80" s="24" t="s">
        <v>1</v>
      </c>
      <c r="F80" s="33">
        <f t="shared" si="19"/>
        <v>11170.932000000001</v>
      </c>
      <c r="G80" s="34">
        <f>SUM(G81:G85)</f>
        <v>1855.68</v>
      </c>
      <c r="H80" s="35">
        <f t="shared" ref="H80:L80" si="21">SUM(H81:H85)</f>
        <v>1853.172</v>
      </c>
      <c r="I80" s="35">
        <f>'[1]2021-2023'!I80</f>
        <v>1852.452</v>
      </c>
      <c r="J80" s="35">
        <f t="shared" si="21"/>
        <v>1869.876</v>
      </c>
      <c r="K80" s="35">
        <f t="shared" si="21"/>
        <v>1869.876</v>
      </c>
      <c r="L80" s="36">
        <f t="shared" si="21"/>
        <v>1869.876</v>
      </c>
    </row>
    <row r="81" spans="1:14" ht="15" customHeight="1" x14ac:dyDescent="0.25">
      <c r="A81" s="159"/>
      <c r="B81" s="100"/>
      <c r="C81" s="125"/>
      <c r="D81" s="106"/>
      <c r="E81" s="9" t="s">
        <v>2</v>
      </c>
      <c r="F81" s="37">
        <f t="shared" si="19"/>
        <v>0</v>
      </c>
      <c r="G81" s="38">
        <v>0</v>
      </c>
      <c r="H81" s="39">
        <v>0</v>
      </c>
      <c r="I81" s="39">
        <f>'[1]2021-2023'!I81</f>
        <v>0</v>
      </c>
      <c r="J81" s="39">
        <v>0</v>
      </c>
      <c r="K81" s="39">
        <v>0</v>
      </c>
      <c r="L81" s="40">
        <v>0</v>
      </c>
    </row>
    <row r="82" spans="1:14" ht="15" customHeight="1" x14ac:dyDescent="0.25">
      <c r="A82" s="159"/>
      <c r="B82" s="100"/>
      <c r="C82" s="125"/>
      <c r="D82" s="106"/>
      <c r="E82" s="10" t="s">
        <v>75</v>
      </c>
      <c r="F82" s="37">
        <f t="shared" si="19"/>
        <v>0</v>
      </c>
      <c r="G82" s="38">
        <v>0</v>
      </c>
      <c r="H82" s="39">
        <v>0</v>
      </c>
      <c r="I82" s="39">
        <f>'[1]2021-2023'!I82</f>
        <v>0</v>
      </c>
      <c r="J82" s="39">
        <v>0</v>
      </c>
      <c r="K82" s="39">
        <v>0</v>
      </c>
      <c r="L82" s="40">
        <v>0</v>
      </c>
    </row>
    <row r="83" spans="1:14" ht="29.25" customHeight="1" x14ac:dyDescent="0.25">
      <c r="A83" s="159"/>
      <c r="B83" s="100"/>
      <c r="C83" s="125"/>
      <c r="D83" s="106"/>
      <c r="E83" s="9" t="s">
        <v>3</v>
      </c>
      <c r="F83" s="37">
        <f t="shared" si="19"/>
        <v>11170.932000000001</v>
      </c>
      <c r="G83" s="38">
        <v>1855.68</v>
      </c>
      <c r="H83" s="39">
        <v>1853.172</v>
      </c>
      <c r="I83" s="39">
        <f>'[1]2021-2023'!I83</f>
        <v>1852.452</v>
      </c>
      <c r="J83" s="39">
        <v>1869.876</v>
      </c>
      <c r="K83" s="39">
        <v>1869.876</v>
      </c>
      <c r="L83" s="40">
        <v>1869.876</v>
      </c>
    </row>
    <row r="84" spans="1:14" ht="15" customHeight="1" x14ac:dyDescent="0.25">
      <c r="A84" s="159"/>
      <c r="B84" s="100"/>
      <c r="C84" s="125"/>
      <c r="D84" s="106"/>
      <c r="E84" s="9" t="s">
        <v>4</v>
      </c>
      <c r="F84" s="37">
        <f t="shared" si="19"/>
        <v>0</v>
      </c>
      <c r="G84" s="38">
        <v>0</v>
      </c>
      <c r="H84" s="39">
        <v>0</v>
      </c>
      <c r="I84" s="39">
        <f>'[1]2021-2023'!I84</f>
        <v>0</v>
      </c>
      <c r="J84" s="39">
        <v>0</v>
      </c>
      <c r="K84" s="39">
        <v>0</v>
      </c>
      <c r="L84" s="40">
        <v>0</v>
      </c>
    </row>
    <row r="85" spans="1:14" ht="29.25" customHeight="1" x14ac:dyDescent="0.25">
      <c r="A85" s="169"/>
      <c r="B85" s="101"/>
      <c r="C85" s="126"/>
      <c r="D85" s="107"/>
      <c r="E85" s="11" t="s">
        <v>5</v>
      </c>
      <c r="F85" s="41">
        <f t="shared" si="19"/>
        <v>0</v>
      </c>
      <c r="G85" s="42">
        <v>0</v>
      </c>
      <c r="H85" s="43">
        <v>0</v>
      </c>
      <c r="I85" s="43">
        <f>'[1]2021-2023'!I85</f>
        <v>0</v>
      </c>
      <c r="J85" s="43">
        <v>0</v>
      </c>
      <c r="K85" s="43">
        <v>0</v>
      </c>
      <c r="L85" s="44">
        <v>0</v>
      </c>
    </row>
    <row r="86" spans="1:14" ht="15" customHeight="1" x14ac:dyDescent="0.25">
      <c r="A86" s="158" t="s">
        <v>106</v>
      </c>
      <c r="B86" s="99" t="s">
        <v>25</v>
      </c>
      <c r="C86" s="102" t="s">
        <v>124</v>
      </c>
      <c r="D86" s="105" t="s">
        <v>12</v>
      </c>
      <c r="E86" s="24" t="s">
        <v>1</v>
      </c>
      <c r="F86" s="33">
        <f t="shared" si="19"/>
        <v>100233.79561999999</v>
      </c>
      <c r="G86" s="34">
        <f>SUM(G87:G91)</f>
        <v>24226</v>
      </c>
      <c r="H86" s="35">
        <f t="shared" ref="H86:J86" si="22">SUM(H87:H91)</f>
        <v>42765.360719999997</v>
      </c>
      <c r="I86" s="35">
        <f>'[1]2021-2023'!I86</f>
        <v>11259.705899999999</v>
      </c>
      <c r="J86" s="35">
        <f t="shared" si="22"/>
        <v>21982.728999999999</v>
      </c>
      <c r="K86" s="35">
        <f t="shared" ref="K86:L86" si="23">SUM(K87:K91)</f>
        <v>0</v>
      </c>
      <c r="L86" s="36">
        <f t="shared" si="23"/>
        <v>0</v>
      </c>
    </row>
    <row r="87" spans="1:14" ht="15" customHeight="1" x14ac:dyDescent="0.25">
      <c r="A87" s="159"/>
      <c r="B87" s="100"/>
      <c r="C87" s="103"/>
      <c r="D87" s="106"/>
      <c r="E87" s="9" t="s">
        <v>2</v>
      </c>
      <c r="F87" s="37">
        <f t="shared" si="19"/>
        <v>0</v>
      </c>
      <c r="G87" s="38">
        <v>0</v>
      </c>
      <c r="H87" s="39">
        <v>0</v>
      </c>
      <c r="I87" s="39">
        <f>'[1]2021-2023'!I87</f>
        <v>0</v>
      </c>
      <c r="J87" s="39">
        <v>0</v>
      </c>
      <c r="K87" s="39">
        <v>0</v>
      </c>
      <c r="L87" s="40">
        <v>0</v>
      </c>
    </row>
    <row r="88" spans="1:14" ht="15" customHeight="1" x14ac:dyDescent="0.25">
      <c r="A88" s="159"/>
      <c r="B88" s="100"/>
      <c r="C88" s="103"/>
      <c r="D88" s="106"/>
      <c r="E88" s="10" t="s">
        <v>75</v>
      </c>
      <c r="F88" s="37">
        <f t="shared" si="19"/>
        <v>0</v>
      </c>
      <c r="G88" s="38">
        <v>0</v>
      </c>
      <c r="H88" s="39">
        <v>0</v>
      </c>
      <c r="I88" s="39">
        <f>'[1]2021-2023'!I88</f>
        <v>0</v>
      </c>
      <c r="J88" s="39">
        <v>0</v>
      </c>
      <c r="K88" s="39">
        <v>0</v>
      </c>
      <c r="L88" s="40">
        <v>0</v>
      </c>
    </row>
    <row r="89" spans="1:14" ht="29.25" customHeight="1" x14ac:dyDescent="0.25">
      <c r="A89" s="159"/>
      <c r="B89" s="100" t="s">
        <v>9</v>
      </c>
      <c r="C89" s="103"/>
      <c r="D89" s="106"/>
      <c r="E89" s="9" t="s">
        <v>3</v>
      </c>
      <c r="F89" s="37">
        <f t="shared" si="19"/>
        <v>0</v>
      </c>
      <c r="G89" s="38">
        <v>0</v>
      </c>
      <c r="H89" s="39">
        <v>0</v>
      </c>
      <c r="I89" s="39">
        <f>'[1]2021-2023'!I89</f>
        <v>0</v>
      </c>
      <c r="J89" s="39">
        <v>0</v>
      </c>
      <c r="K89" s="39">
        <v>0</v>
      </c>
      <c r="L89" s="40">
        <v>0</v>
      </c>
    </row>
    <row r="90" spans="1:14" ht="15" customHeight="1" x14ac:dyDescent="0.25">
      <c r="A90" s="159"/>
      <c r="B90" s="100"/>
      <c r="C90" s="103"/>
      <c r="D90" s="106"/>
      <c r="E90" s="9" t="s">
        <v>4</v>
      </c>
      <c r="F90" s="37">
        <f t="shared" si="19"/>
        <v>100233.79561999999</v>
      </c>
      <c r="G90" s="38">
        <f>3685+2235+18288+18</f>
        <v>24226</v>
      </c>
      <c r="H90" s="39">
        <v>42765.360719999997</v>
      </c>
      <c r="I90" s="39">
        <f>'[1]2021-2023'!I90</f>
        <v>11259.705899999999</v>
      </c>
      <c r="J90" s="39">
        <v>21982.728999999999</v>
      </c>
      <c r="K90" s="39">
        <v>0</v>
      </c>
      <c r="L90" s="40">
        <v>0</v>
      </c>
      <c r="N90" s="90"/>
    </row>
    <row r="91" spans="1:14" ht="29.25" customHeight="1" thickBot="1" x14ac:dyDescent="0.3">
      <c r="A91" s="168"/>
      <c r="B91" s="133"/>
      <c r="C91" s="174"/>
      <c r="D91" s="134"/>
      <c r="E91" s="13" t="s">
        <v>5</v>
      </c>
      <c r="F91" s="73">
        <f t="shared" si="19"/>
        <v>0</v>
      </c>
      <c r="G91" s="74">
        <v>0</v>
      </c>
      <c r="H91" s="75">
        <v>0</v>
      </c>
      <c r="I91" s="75">
        <f>'[1]2021-2023'!I91</f>
        <v>0</v>
      </c>
      <c r="J91" s="75">
        <v>0</v>
      </c>
      <c r="K91" s="75">
        <v>0</v>
      </c>
      <c r="L91" s="76">
        <v>0</v>
      </c>
    </row>
    <row r="92" spans="1:14" ht="15" customHeight="1" x14ac:dyDescent="0.25">
      <c r="A92" s="150" t="s">
        <v>56</v>
      </c>
      <c r="B92" s="117" t="s">
        <v>60</v>
      </c>
      <c r="C92" s="108" t="s">
        <v>123</v>
      </c>
      <c r="D92" s="96" t="s">
        <v>37</v>
      </c>
      <c r="E92" s="23" t="s">
        <v>1</v>
      </c>
      <c r="F92" s="49">
        <f t="shared" si="19"/>
        <v>928969.61199195008</v>
      </c>
      <c r="G92" s="50">
        <f>SUM(G93:G97)</f>
        <v>44841.008521950011</v>
      </c>
      <c r="H92" s="51">
        <f t="shared" ref="H92:J92" si="24">SUM(H93:H97)</f>
        <v>387568.55987</v>
      </c>
      <c r="I92" s="51">
        <f>'[1]2021-2023'!I92</f>
        <v>382789.42371</v>
      </c>
      <c r="J92" s="51">
        <f t="shared" si="24"/>
        <v>84648.649659999981</v>
      </c>
      <c r="K92" s="51">
        <f t="shared" ref="K92:L92" si="25">SUM(K93:K97)</f>
        <v>14538.31064</v>
      </c>
      <c r="L92" s="52">
        <f t="shared" si="25"/>
        <v>14583.659589999999</v>
      </c>
    </row>
    <row r="93" spans="1:14" ht="15" customHeight="1" x14ac:dyDescent="0.25">
      <c r="A93" s="151"/>
      <c r="B93" s="118"/>
      <c r="C93" s="109"/>
      <c r="D93" s="97"/>
      <c r="E93" s="7" t="s">
        <v>2</v>
      </c>
      <c r="F93" s="25">
        <f t="shared" si="19"/>
        <v>0</v>
      </c>
      <c r="G93" s="26">
        <v>0</v>
      </c>
      <c r="H93" s="27">
        <v>0</v>
      </c>
      <c r="I93" s="27">
        <f>'[1]2021-2023'!I93</f>
        <v>0</v>
      </c>
      <c r="J93" s="27">
        <v>0</v>
      </c>
      <c r="K93" s="27">
        <v>0</v>
      </c>
      <c r="L93" s="28">
        <v>0</v>
      </c>
    </row>
    <row r="94" spans="1:14" ht="15" customHeight="1" x14ac:dyDescent="0.25">
      <c r="A94" s="151"/>
      <c r="B94" s="118"/>
      <c r="C94" s="109"/>
      <c r="D94" s="97"/>
      <c r="E94" s="8" t="s">
        <v>75</v>
      </c>
      <c r="F94" s="25">
        <f t="shared" si="19"/>
        <v>0</v>
      </c>
      <c r="G94" s="26">
        <v>0</v>
      </c>
      <c r="H94" s="27">
        <v>0</v>
      </c>
      <c r="I94" s="27">
        <f>'[1]2021-2023'!I94</f>
        <v>0</v>
      </c>
      <c r="J94" s="27">
        <v>0</v>
      </c>
      <c r="K94" s="27">
        <v>0</v>
      </c>
      <c r="L94" s="28">
        <v>0</v>
      </c>
    </row>
    <row r="95" spans="1:14" ht="15" customHeight="1" x14ac:dyDescent="0.25">
      <c r="A95" s="151"/>
      <c r="B95" s="118"/>
      <c r="C95" s="109"/>
      <c r="D95" s="97"/>
      <c r="E95" s="7" t="s">
        <v>3</v>
      </c>
      <c r="F95" s="25">
        <f t="shared" si="19"/>
        <v>0</v>
      </c>
      <c r="G95" s="26">
        <v>0</v>
      </c>
      <c r="H95" s="27">
        <v>0</v>
      </c>
      <c r="I95" s="27">
        <f>'[1]2021-2023'!I95</f>
        <v>0</v>
      </c>
      <c r="J95" s="27">
        <v>0</v>
      </c>
      <c r="K95" s="27">
        <v>0</v>
      </c>
      <c r="L95" s="28">
        <v>0</v>
      </c>
    </row>
    <row r="96" spans="1:14" ht="15" customHeight="1" x14ac:dyDescent="0.25">
      <c r="A96" s="151"/>
      <c r="B96" s="118"/>
      <c r="C96" s="109"/>
      <c r="D96" s="97"/>
      <c r="E96" s="7" t="s">
        <v>4</v>
      </c>
      <c r="F96" s="25">
        <f t="shared" si="19"/>
        <v>928969.61199195008</v>
      </c>
      <c r="G96" s="26">
        <f>36912.455+1940.612+8653.64+1867.89968+132.10032-600-300-1940.612-88.1935+886.0535-3269.93145805+805.54108-151.8561-6.7</f>
        <v>44841.008521950011</v>
      </c>
      <c r="H96" s="27">
        <f>408522.91781-20954.35794</f>
        <v>387568.55987</v>
      </c>
      <c r="I96" s="27">
        <f>'[1]2021-2023'!I96</f>
        <v>382789.42371</v>
      </c>
      <c r="J96" s="27">
        <f>84398.21121-47.06755+297.506</f>
        <v>84648.649659999981</v>
      </c>
      <c r="K96" s="27">
        <v>14538.31064</v>
      </c>
      <c r="L96" s="28">
        <v>14583.659589999999</v>
      </c>
      <c r="N96" s="90"/>
    </row>
    <row r="97" spans="1:12" ht="15" customHeight="1" thickBot="1" x14ac:dyDescent="0.3">
      <c r="A97" s="157"/>
      <c r="B97" s="119"/>
      <c r="C97" s="110"/>
      <c r="D97" s="127"/>
      <c r="E97" s="15" t="s">
        <v>5</v>
      </c>
      <c r="F97" s="53">
        <f t="shared" si="19"/>
        <v>0</v>
      </c>
      <c r="G97" s="54">
        <v>0</v>
      </c>
      <c r="H97" s="55">
        <v>0</v>
      </c>
      <c r="I97" s="55">
        <f>'[1]2021-2023'!I97</f>
        <v>0</v>
      </c>
      <c r="J97" s="55">
        <v>0</v>
      </c>
      <c r="K97" s="55">
        <v>0</v>
      </c>
      <c r="L97" s="56">
        <v>0</v>
      </c>
    </row>
    <row r="98" spans="1:12" ht="15" customHeight="1" x14ac:dyDescent="0.25">
      <c r="A98" s="129" t="s">
        <v>26</v>
      </c>
      <c r="B98" s="131" t="s">
        <v>35</v>
      </c>
      <c r="C98" s="175" t="s">
        <v>124</v>
      </c>
      <c r="D98" s="171" t="s">
        <v>12</v>
      </c>
      <c r="E98" s="23" t="s">
        <v>1</v>
      </c>
      <c r="F98" s="49">
        <f t="shared" si="19"/>
        <v>29998.271600000004</v>
      </c>
      <c r="G98" s="50">
        <f>SUM(G104,G110,G116,G122)</f>
        <v>11231.044180000001</v>
      </c>
      <c r="H98" s="51">
        <f t="shared" ref="H98:L103" si="26">SUM(H104,H110,H116,H122)</f>
        <v>5198.8884300000009</v>
      </c>
      <c r="I98" s="51">
        <f>'[1]2021-2023'!I98</f>
        <v>5950.1195299999999</v>
      </c>
      <c r="J98" s="51">
        <f t="shared" si="26"/>
        <v>7618.2194600000003</v>
      </c>
      <c r="K98" s="51">
        <f t="shared" si="26"/>
        <v>0</v>
      </c>
      <c r="L98" s="52">
        <f t="shared" si="26"/>
        <v>0</v>
      </c>
    </row>
    <row r="99" spans="1:12" ht="15" customHeight="1" x14ac:dyDescent="0.25">
      <c r="A99" s="130"/>
      <c r="B99" s="132"/>
      <c r="C99" s="176"/>
      <c r="D99" s="172"/>
      <c r="E99" s="7" t="s">
        <v>2</v>
      </c>
      <c r="F99" s="25">
        <f t="shared" si="19"/>
        <v>0</v>
      </c>
      <c r="G99" s="26">
        <f t="shared" ref="G99:H103" si="27">SUM(G105,G111,G117,G123)</f>
        <v>0</v>
      </c>
      <c r="H99" s="27">
        <f t="shared" si="27"/>
        <v>0</v>
      </c>
      <c r="I99" s="27">
        <f>'[1]2021-2023'!I99</f>
        <v>0</v>
      </c>
      <c r="J99" s="27">
        <f t="shared" si="26"/>
        <v>0</v>
      </c>
      <c r="K99" s="27">
        <f t="shared" si="26"/>
        <v>0</v>
      </c>
      <c r="L99" s="28">
        <f t="shared" si="26"/>
        <v>0</v>
      </c>
    </row>
    <row r="100" spans="1:12" ht="15" customHeight="1" x14ac:dyDescent="0.25">
      <c r="A100" s="130"/>
      <c r="B100" s="132"/>
      <c r="C100" s="176"/>
      <c r="D100" s="172"/>
      <c r="E100" s="8" t="s">
        <v>75</v>
      </c>
      <c r="F100" s="25">
        <f t="shared" si="19"/>
        <v>0</v>
      </c>
      <c r="G100" s="26">
        <f t="shared" si="27"/>
        <v>0</v>
      </c>
      <c r="H100" s="27">
        <f t="shared" si="27"/>
        <v>0</v>
      </c>
      <c r="I100" s="27">
        <f>'[1]2021-2023'!I100</f>
        <v>0</v>
      </c>
      <c r="J100" s="27">
        <f t="shared" si="26"/>
        <v>0</v>
      </c>
      <c r="K100" s="27">
        <f t="shared" si="26"/>
        <v>0</v>
      </c>
      <c r="L100" s="28">
        <f t="shared" si="26"/>
        <v>0</v>
      </c>
    </row>
    <row r="101" spans="1:12" ht="15" customHeight="1" x14ac:dyDescent="0.25">
      <c r="A101" s="130"/>
      <c r="B101" s="132"/>
      <c r="C101" s="176"/>
      <c r="D101" s="172"/>
      <c r="E101" s="7" t="s">
        <v>3</v>
      </c>
      <c r="F101" s="25">
        <f t="shared" si="19"/>
        <v>0</v>
      </c>
      <c r="G101" s="26">
        <f t="shared" si="27"/>
        <v>0</v>
      </c>
      <c r="H101" s="27">
        <f t="shared" si="27"/>
        <v>0</v>
      </c>
      <c r="I101" s="27">
        <f>'[1]2021-2023'!I101</f>
        <v>0</v>
      </c>
      <c r="J101" s="27">
        <f t="shared" si="26"/>
        <v>0</v>
      </c>
      <c r="K101" s="27">
        <f t="shared" si="26"/>
        <v>0</v>
      </c>
      <c r="L101" s="28">
        <f t="shared" si="26"/>
        <v>0</v>
      </c>
    </row>
    <row r="102" spans="1:12" ht="15" customHeight="1" x14ac:dyDescent="0.25">
      <c r="A102" s="130"/>
      <c r="B102" s="132"/>
      <c r="C102" s="176"/>
      <c r="D102" s="172"/>
      <c r="E102" s="7" t="s">
        <v>4</v>
      </c>
      <c r="F102" s="25">
        <f t="shared" si="19"/>
        <v>29998.271600000004</v>
      </c>
      <c r="G102" s="26">
        <f t="shared" si="27"/>
        <v>11231.044180000001</v>
      </c>
      <c r="H102" s="27">
        <f t="shared" si="27"/>
        <v>5198.8884300000009</v>
      </c>
      <c r="I102" s="27">
        <f>'[1]2021-2023'!I102</f>
        <v>5950.1195299999999</v>
      </c>
      <c r="J102" s="27">
        <f t="shared" si="26"/>
        <v>7618.2194600000003</v>
      </c>
      <c r="K102" s="27">
        <f t="shared" si="26"/>
        <v>0</v>
      </c>
      <c r="L102" s="28">
        <f t="shared" si="26"/>
        <v>0</v>
      </c>
    </row>
    <row r="103" spans="1:12" ht="15" customHeight="1" x14ac:dyDescent="0.25">
      <c r="A103" s="130"/>
      <c r="B103" s="132"/>
      <c r="C103" s="176"/>
      <c r="D103" s="172"/>
      <c r="E103" s="4" t="s">
        <v>5</v>
      </c>
      <c r="F103" s="29">
        <f t="shared" si="19"/>
        <v>0</v>
      </c>
      <c r="G103" s="30">
        <f t="shared" si="27"/>
        <v>0</v>
      </c>
      <c r="H103" s="31">
        <f t="shared" si="27"/>
        <v>0</v>
      </c>
      <c r="I103" s="31">
        <f>'[1]2021-2023'!I103</f>
        <v>0</v>
      </c>
      <c r="J103" s="31">
        <f t="shared" si="26"/>
        <v>0</v>
      </c>
      <c r="K103" s="31">
        <f t="shared" si="26"/>
        <v>0</v>
      </c>
      <c r="L103" s="32">
        <f t="shared" si="26"/>
        <v>0</v>
      </c>
    </row>
    <row r="104" spans="1:12" ht="15" customHeight="1" x14ac:dyDescent="0.25">
      <c r="A104" s="178" t="s">
        <v>61</v>
      </c>
      <c r="B104" s="138" t="s">
        <v>38</v>
      </c>
      <c r="C104" s="102"/>
      <c r="D104" s="170" t="s">
        <v>12</v>
      </c>
      <c r="E104" s="24" t="s">
        <v>1</v>
      </c>
      <c r="F104" s="33">
        <f t="shared" si="19"/>
        <v>0</v>
      </c>
      <c r="G104" s="34">
        <f>SUM(G105:G109)</f>
        <v>0</v>
      </c>
      <c r="H104" s="35">
        <f t="shared" ref="H104:L104" si="28">SUM(H105:H109)</f>
        <v>0</v>
      </c>
      <c r="I104" s="35">
        <f>'[1]2021-2023'!I104</f>
        <v>0</v>
      </c>
      <c r="J104" s="35">
        <f t="shared" si="28"/>
        <v>0</v>
      </c>
      <c r="K104" s="35">
        <f t="shared" si="28"/>
        <v>0</v>
      </c>
      <c r="L104" s="36">
        <f t="shared" si="28"/>
        <v>0</v>
      </c>
    </row>
    <row r="105" spans="1:12" ht="15" customHeight="1" x14ac:dyDescent="0.25">
      <c r="A105" s="178"/>
      <c r="B105" s="138"/>
      <c r="C105" s="103"/>
      <c r="D105" s="170"/>
      <c r="E105" s="9" t="s">
        <v>2</v>
      </c>
      <c r="F105" s="37">
        <f t="shared" si="19"/>
        <v>0</v>
      </c>
      <c r="G105" s="38">
        <v>0</v>
      </c>
      <c r="H105" s="39">
        <v>0</v>
      </c>
      <c r="I105" s="39">
        <f>'[1]2021-2023'!I105</f>
        <v>0</v>
      </c>
      <c r="J105" s="39">
        <v>0</v>
      </c>
      <c r="K105" s="39">
        <v>0</v>
      </c>
      <c r="L105" s="40">
        <v>0</v>
      </c>
    </row>
    <row r="106" spans="1:12" ht="15" customHeight="1" x14ac:dyDescent="0.25">
      <c r="A106" s="178"/>
      <c r="B106" s="138"/>
      <c r="C106" s="103"/>
      <c r="D106" s="170"/>
      <c r="E106" s="10" t="s">
        <v>75</v>
      </c>
      <c r="F106" s="37">
        <f t="shared" si="19"/>
        <v>0</v>
      </c>
      <c r="G106" s="38">
        <v>0</v>
      </c>
      <c r="H106" s="39">
        <v>0</v>
      </c>
      <c r="I106" s="39">
        <f>'[1]2021-2023'!I106</f>
        <v>0</v>
      </c>
      <c r="J106" s="39">
        <v>0</v>
      </c>
      <c r="K106" s="39">
        <v>0</v>
      </c>
      <c r="L106" s="40">
        <v>0</v>
      </c>
    </row>
    <row r="107" spans="1:12" ht="29.25" customHeight="1" x14ac:dyDescent="0.25">
      <c r="A107" s="178"/>
      <c r="B107" s="138"/>
      <c r="C107" s="103"/>
      <c r="D107" s="170"/>
      <c r="E107" s="9" t="s">
        <v>3</v>
      </c>
      <c r="F107" s="37">
        <f t="shared" si="19"/>
        <v>0</v>
      </c>
      <c r="G107" s="38">
        <v>0</v>
      </c>
      <c r="H107" s="39">
        <v>0</v>
      </c>
      <c r="I107" s="39">
        <f>'[1]2021-2023'!I107</f>
        <v>0</v>
      </c>
      <c r="J107" s="39">
        <v>0</v>
      </c>
      <c r="K107" s="39">
        <v>0</v>
      </c>
      <c r="L107" s="40">
        <v>0</v>
      </c>
    </row>
    <row r="108" spans="1:12" ht="15" customHeight="1" x14ac:dyDescent="0.25">
      <c r="A108" s="178"/>
      <c r="B108" s="138"/>
      <c r="C108" s="103"/>
      <c r="D108" s="170"/>
      <c r="E108" s="9" t="s">
        <v>4</v>
      </c>
      <c r="F108" s="37">
        <f t="shared" si="19"/>
        <v>0</v>
      </c>
      <c r="G108" s="38">
        <v>0</v>
      </c>
      <c r="H108" s="39">
        <v>0</v>
      </c>
      <c r="I108" s="39">
        <f>'[1]2021-2023'!I108</f>
        <v>0</v>
      </c>
      <c r="J108" s="39">
        <v>0</v>
      </c>
      <c r="K108" s="39">
        <v>0</v>
      </c>
      <c r="L108" s="40">
        <v>0</v>
      </c>
    </row>
    <row r="109" spans="1:12" ht="29.25" customHeight="1" x14ac:dyDescent="0.25">
      <c r="A109" s="178"/>
      <c r="B109" s="138"/>
      <c r="C109" s="104"/>
      <c r="D109" s="170"/>
      <c r="E109" s="11" t="s">
        <v>5</v>
      </c>
      <c r="F109" s="41">
        <f t="shared" si="19"/>
        <v>0</v>
      </c>
      <c r="G109" s="42">
        <v>0</v>
      </c>
      <c r="H109" s="43">
        <v>0</v>
      </c>
      <c r="I109" s="43">
        <f>'[1]2021-2023'!I109</f>
        <v>0</v>
      </c>
      <c r="J109" s="43">
        <v>0</v>
      </c>
      <c r="K109" s="43">
        <v>0</v>
      </c>
      <c r="L109" s="44">
        <v>0</v>
      </c>
    </row>
    <row r="110" spans="1:12" ht="15" customHeight="1" x14ac:dyDescent="0.25">
      <c r="A110" s="158" t="s">
        <v>62</v>
      </c>
      <c r="B110" s="99" t="s">
        <v>27</v>
      </c>
      <c r="C110" s="102" t="s">
        <v>124</v>
      </c>
      <c r="D110" s="105" t="s">
        <v>12</v>
      </c>
      <c r="E110" s="24" t="s">
        <v>1</v>
      </c>
      <c r="F110" s="33">
        <f t="shared" si="19"/>
        <v>23753.319220000001</v>
      </c>
      <c r="G110" s="34">
        <f>SUM(G111:G115)</f>
        <v>6102.9665800000002</v>
      </c>
      <c r="H110" s="35">
        <f t="shared" ref="H110:L110" si="29">SUM(H111:H115)</f>
        <v>4645.8104300000005</v>
      </c>
      <c r="I110" s="35">
        <f>'[1]2021-2023'!I110</f>
        <v>5454.5422099999996</v>
      </c>
      <c r="J110" s="35">
        <f t="shared" si="29"/>
        <v>7550</v>
      </c>
      <c r="K110" s="35">
        <f t="shared" si="29"/>
        <v>0</v>
      </c>
      <c r="L110" s="36">
        <f t="shared" si="29"/>
        <v>0</v>
      </c>
    </row>
    <row r="111" spans="1:12" ht="15" customHeight="1" x14ac:dyDescent="0.25">
      <c r="A111" s="159"/>
      <c r="B111" s="100"/>
      <c r="C111" s="103"/>
      <c r="D111" s="106"/>
      <c r="E111" s="9" t="s">
        <v>2</v>
      </c>
      <c r="F111" s="37">
        <f t="shared" si="19"/>
        <v>0</v>
      </c>
      <c r="G111" s="38">
        <v>0</v>
      </c>
      <c r="H111" s="39">
        <v>0</v>
      </c>
      <c r="I111" s="39">
        <f>'[1]2021-2023'!I111</f>
        <v>0</v>
      </c>
      <c r="J111" s="39">
        <v>0</v>
      </c>
      <c r="K111" s="39">
        <v>0</v>
      </c>
      <c r="L111" s="40">
        <v>0</v>
      </c>
    </row>
    <row r="112" spans="1:12" ht="15" customHeight="1" x14ac:dyDescent="0.25">
      <c r="A112" s="159"/>
      <c r="B112" s="100"/>
      <c r="C112" s="103"/>
      <c r="D112" s="106"/>
      <c r="E112" s="10" t="s">
        <v>75</v>
      </c>
      <c r="F112" s="37">
        <f t="shared" si="19"/>
        <v>0</v>
      </c>
      <c r="G112" s="38">
        <v>0</v>
      </c>
      <c r="H112" s="39">
        <v>0</v>
      </c>
      <c r="I112" s="39">
        <f>'[1]2021-2023'!I112</f>
        <v>0</v>
      </c>
      <c r="J112" s="39">
        <v>0</v>
      </c>
      <c r="K112" s="39">
        <v>0</v>
      </c>
      <c r="L112" s="40">
        <v>0</v>
      </c>
    </row>
    <row r="113" spans="1:14" ht="29.25" customHeight="1" x14ac:dyDescent="0.25">
      <c r="A113" s="159"/>
      <c r="B113" s="100"/>
      <c r="C113" s="103"/>
      <c r="D113" s="106"/>
      <c r="E113" s="9" t="s">
        <v>3</v>
      </c>
      <c r="F113" s="37">
        <f t="shared" si="19"/>
        <v>0</v>
      </c>
      <c r="G113" s="38">
        <v>0</v>
      </c>
      <c r="H113" s="39">
        <v>0</v>
      </c>
      <c r="I113" s="39">
        <f>'[1]2021-2023'!I113</f>
        <v>0</v>
      </c>
      <c r="J113" s="39">
        <v>0</v>
      </c>
      <c r="K113" s="39">
        <v>0</v>
      </c>
      <c r="L113" s="40">
        <v>0</v>
      </c>
    </row>
    <row r="114" spans="1:14" ht="15" customHeight="1" x14ac:dyDescent="0.25">
      <c r="A114" s="159"/>
      <c r="B114" s="100"/>
      <c r="C114" s="103"/>
      <c r="D114" s="106"/>
      <c r="E114" s="9" t="s">
        <v>4</v>
      </c>
      <c r="F114" s="37">
        <f t="shared" si="19"/>
        <v>23753.319220000001</v>
      </c>
      <c r="G114" s="38">
        <f>5886.30911+216.65747</f>
        <v>6102.9665800000002</v>
      </c>
      <c r="H114" s="39">
        <f>4645.81043</f>
        <v>4645.8104300000005</v>
      </c>
      <c r="I114" s="39">
        <f>'[1]2021-2023'!I114</f>
        <v>5454.5422099999996</v>
      </c>
      <c r="J114" s="39">
        <v>7550</v>
      </c>
      <c r="K114" s="39">
        <v>0</v>
      </c>
      <c r="L114" s="40">
        <v>0</v>
      </c>
      <c r="N114" s="90"/>
    </row>
    <row r="115" spans="1:14" ht="29.25" customHeight="1" x14ac:dyDescent="0.25">
      <c r="A115" s="169"/>
      <c r="B115" s="101"/>
      <c r="C115" s="104"/>
      <c r="D115" s="107"/>
      <c r="E115" s="11" t="s">
        <v>5</v>
      </c>
      <c r="F115" s="41">
        <f t="shared" si="19"/>
        <v>0</v>
      </c>
      <c r="G115" s="42">
        <v>0</v>
      </c>
      <c r="H115" s="43">
        <v>0</v>
      </c>
      <c r="I115" s="43">
        <f>'[1]2021-2023'!I115</f>
        <v>0</v>
      </c>
      <c r="J115" s="43">
        <v>0</v>
      </c>
      <c r="K115" s="43">
        <v>0</v>
      </c>
      <c r="L115" s="44">
        <v>0</v>
      </c>
    </row>
    <row r="116" spans="1:14" ht="15" customHeight="1" x14ac:dyDescent="0.25">
      <c r="A116" s="158" t="s">
        <v>28</v>
      </c>
      <c r="B116" s="99" t="s">
        <v>29</v>
      </c>
      <c r="C116" s="124" t="s">
        <v>124</v>
      </c>
      <c r="D116" s="105" t="s">
        <v>12</v>
      </c>
      <c r="E116" s="24" t="s">
        <v>1</v>
      </c>
      <c r="F116" s="33">
        <f t="shared" si="19"/>
        <v>1669.9523799999999</v>
      </c>
      <c r="G116" s="34">
        <f>SUM(G117:G121)</f>
        <v>553.07759999999996</v>
      </c>
      <c r="H116" s="35">
        <f t="shared" ref="H116:J116" si="30">SUM(H117:H121)</f>
        <v>553.07799999999997</v>
      </c>
      <c r="I116" s="35">
        <f>'[1]2021-2023'!I116</f>
        <v>495.57731999999999</v>
      </c>
      <c r="J116" s="35">
        <f t="shared" si="30"/>
        <v>68.219459999999998</v>
      </c>
      <c r="K116" s="35">
        <f t="shared" ref="K116:L116" si="31">SUM(K117:K121)</f>
        <v>0</v>
      </c>
      <c r="L116" s="36">
        <f t="shared" si="31"/>
        <v>0</v>
      </c>
    </row>
    <row r="117" spans="1:14" ht="15" customHeight="1" x14ac:dyDescent="0.25">
      <c r="A117" s="159"/>
      <c r="B117" s="100"/>
      <c r="C117" s="125"/>
      <c r="D117" s="106"/>
      <c r="E117" s="9" t="s">
        <v>2</v>
      </c>
      <c r="F117" s="37">
        <f t="shared" si="19"/>
        <v>0</v>
      </c>
      <c r="G117" s="38">
        <v>0</v>
      </c>
      <c r="H117" s="39">
        <v>0</v>
      </c>
      <c r="I117" s="39">
        <f>'[1]2021-2023'!I117</f>
        <v>0</v>
      </c>
      <c r="J117" s="39">
        <v>0</v>
      </c>
      <c r="K117" s="39">
        <v>0</v>
      </c>
      <c r="L117" s="40">
        <v>0</v>
      </c>
    </row>
    <row r="118" spans="1:14" ht="15" customHeight="1" x14ac:dyDescent="0.25">
      <c r="A118" s="159"/>
      <c r="B118" s="100"/>
      <c r="C118" s="125"/>
      <c r="D118" s="106"/>
      <c r="E118" s="10" t="s">
        <v>75</v>
      </c>
      <c r="F118" s="37">
        <f t="shared" si="19"/>
        <v>0</v>
      </c>
      <c r="G118" s="38">
        <v>0</v>
      </c>
      <c r="H118" s="39">
        <v>0</v>
      </c>
      <c r="I118" s="39">
        <f>'[1]2021-2023'!I118</f>
        <v>0</v>
      </c>
      <c r="J118" s="39">
        <v>0</v>
      </c>
      <c r="K118" s="39">
        <v>0</v>
      </c>
      <c r="L118" s="40">
        <v>0</v>
      </c>
    </row>
    <row r="119" spans="1:14" ht="29.25" customHeight="1" x14ac:dyDescent="0.25">
      <c r="A119" s="159"/>
      <c r="B119" s="100"/>
      <c r="C119" s="125"/>
      <c r="D119" s="106"/>
      <c r="E119" s="9" t="s">
        <v>3</v>
      </c>
      <c r="F119" s="37">
        <f t="shared" si="19"/>
        <v>0</v>
      </c>
      <c r="G119" s="38">
        <v>0</v>
      </c>
      <c r="H119" s="39">
        <v>0</v>
      </c>
      <c r="I119" s="39">
        <f>'[1]2021-2023'!I119</f>
        <v>0</v>
      </c>
      <c r="J119" s="39">
        <v>0</v>
      </c>
      <c r="K119" s="39">
        <v>0</v>
      </c>
      <c r="L119" s="40">
        <v>0</v>
      </c>
    </row>
    <row r="120" spans="1:14" ht="15" customHeight="1" x14ac:dyDescent="0.25">
      <c r="A120" s="159"/>
      <c r="B120" s="100"/>
      <c r="C120" s="125"/>
      <c r="D120" s="106"/>
      <c r="E120" s="9" t="s">
        <v>4</v>
      </c>
      <c r="F120" s="37">
        <f t="shared" si="19"/>
        <v>1669.9523799999999</v>
      </c>
      <c r="G120" s="38">
        <v>553.07759999999996</v>
      </c>
      <c r="H120" s="39">
        <f>553.078</f>
        <v>553.07799999999997</v>
      </c>
      <c r="I120" s="39">
        <f>'[1]2021-2023'!I120</f>
        <v>495.57731999999999</v>
      </c>
      <c r="J120" s="39">
        <v>68.219459999999998</v>
      </c>
      <c r="K120" s="39">
        <v>0</v>
      </c>
      <c r="L120" s="40">
        <v>0</v>
      </c>
      <c r="N120" s="90"/>
    </row>
    <row r="121" spans="1:14" ht="29.25" customHeight="1" x14ac:dyDescent="0.25">
      <c r="A121" s="169"/>
      <c r="B121" s="101"/>
      <c r="C121" s="126"/>
      <c r="D121" s="107"/>
      <c r="E121" s="11" t="s">
        <v>5</v>
      </c>
      <c r="F121" s="41">
        <f t="shared" si="19"/>
        <v>0</v>
      </c>
      <c r="G121" s="42">
        <v>0</v>
      </c>
      <c r="H121" s="43">
        <v>0</v>
      </c>
      <c r="I121" s="43">
        <f>'[1]2021-2023'!I121</f>
        <v>0</v>
      </c>
      <c r="J121" s="43">
        <v>0</v>
      </c>
      <c r="K121" s="43">
        <v>0</v>
      </c>
      <c r="L121" s="44">
        <v>0</v>
      </c>
    </row>
    <row r="122" spans="1:14" ht="15" customHeight="1" x14ac:dyDescent="0.25">
      <c r="A122" s="158" t="s">
        <v>115</v>
      </c>
      <c r="B122" s="99" t="s">
        <v>101</v>
      </c>
      <c r="C122" s="102">
        <v>2021</v>
      </c>
      <c r="D122" s="105" t="s">
        <v>86</v>
      </c>
      <c r="E122" s="24" t="s">
        <v>1</v>
      </c>
      <c r="F122" s="33">
        <f t="shared" si="19"/>
        <v>4575</v>
      </c>
      <c r="G122" s="34">
        <f>SUM(G123:G127)</f>
        <v>4575</v>
      </c>
      <c r="H122" s="35">
        <f t="shared" ref="H122:J122" si="32">SUM(H123:H127)</f>
        <v>0</v>
      </c>
      <c r="I122" s="35">
        <f>'[1]2021-2023'!I122</f>
        <v>0</v>
      </c>
      <c r="J122" s="35">
        <f t="shared" si="32"/>
        <v>0</v>
      </c>
      <c r="K122" s="35">
        <f t="shared" ref="K122:L122" si="33">SUM(K123:K127)</f>
        <v>0</v>
      </c>
      <c r="L122" s="36">
        <f t="shared" si="33"/>
        <v>0</v>
      </c>
    </row>
    <row r="123" spans="1:14" ht="15" customHeight="1" x14ac:dyDescent="0.25">
      <c r="A123" s="159"/>
      <c r="B123" s="100"/>
      <c r="C123" s="103"/>
      <c r="D123" s="106"/>
      <c r="E123" s="9" t="s">
        <v>2</v>
      </c>
      <c r="F123" s="37">
        <f t="shared" si="19"/>
        <v>0</v>
      </c>
      <c r="G123" s="38">
        <v>0</v>
      </c>
      <c r="H123" s="39">
        <v>0</v>
      </c>
      <c r="I123" s="39">
        <f>'[1]2021-2023'!I123</f>
        <v>0</v>
      </c>
      <c r="J123" s="39">
        <v>0</v>
      </c>
      <c r="K123" s="39">
        <v>0</v>
      </c>
      <c r="L123" s="40">
        <v>0</v>
      </c>
    </row>
    <row r="124" spans="1:14" ht="15" customHeight="1" x14ac:dyDescent="0.25">
      <c r="A124" s="159"/>
      <c r="B124" s="100"/>
      <c r="C124" s="103"/>
      <c r="D124" s="106"/>
      <c r="E124" s="10" t="s">
        <v>75</v>
      </c>
      <c r="F124" s="37">
        <f t="shared" si="19"/>
        <v>0</v>
      </c>
      <c r="G124" s="38">
        <v>0</v>
      </c>
      <c r="H124" s="39">
        <v>0</v>
      </c>
      <c r="I124" s="39">
        <f>'[1]2021-2023'!I124</f>
        <v>0</v>
      </c>
      <c r="J124" s="39">
        <v>0</v>
      </c>
      <c r="K124" s="39">
        <v>0</v>
      </c>
      <c r="L124" s="40">
        <v>0</v>
      </c>
    </row>
    <row r="125" spans="1:14" ht="29.25" customHeight="1" x14ac:dyDescent="0.25">
      <c r="A125" s="159"/>
      <c r="B125" s="100"/>
      <c r="C125" s="103"/>
      <c r="D125" s="106"/>
      <c r="E125" s="9" t="s">
        <v>3</v>
      </c>
      <c r="F125" s="37">
        <f t="shared" si="19"/>
        <v>0</v>
      </c>
      <c r="G125" s="38">
        <v>0</v>
      </c>
      <c r="H125" s="39">
        <v>0</v>
      </c>
      <c r="I125" s="39">
        <f>'[1]2021-2023'!I125</f>
        <v>0</v>
      </c>
      <c r="J125" s="39">
        <v>0</v>
      </c>
      <c r="K125" s="39">
        <v>0</v>
      </c>
      <c r="L125" s="40">
        <v>0</v>
      </c>
    </row>
    <row r="126" spans="1:14" ht="15" customHeight="1" x14ac:dyDescent="0.25">
      <c r="A126" s="159"/>
      <c r="B126" s="100"/>
      <c r="C126" s="103"/>
      <c r="D126" s="106"/>
      <c r="E126" s="9" t="s">
        <v>4</v>
      </c>
      <c r="F126" s="37">
        <f t="shared" si="19"/>
        <v>4575</v>
      </c>
      <c r="G126" s="38">
        <v>4575</v>
      </c>
      <c r="H126" s="39">
        <v>0</v>
      </c>
      <c r="I126" s="39">
        <f>'[1]2021-2023'!I126</f>
        <v>0</v>
      </c>
      <c r="J126" s="39">
        <v>0</v>
      </c>
      <c r="K126" s="39">
        <v>0</v>
      </c>
      <c r="L126" s="40">
        <v>0</v>
      </c>
    </row>
    <row r="127" spans="1:14" ht="29.25" customHeight="1" thickBot="1" x14ac:dyDescent="0.3">
      <c r="A127" s="168"/>
      <c r="B127" s="133"/>
      <c r="C127" s="174"/>
      <c r="D127" s="134"/>
      <c r="E127" s="13" t="s">
        <v>5</v>
      </c>
      <c r="F127" s="73">
        <f t="shared" si="19"/>
        <v>0</v>
      </c>
      <c r="G127" s="74">
        <v>0</v>
      </c>
      <c r="H127" s="75">
        <v>0</v>
      </c>
      <c r="I127" s="75">
        <f>'[1]2021-2023'!I127</f>
        <v>0</v>
      </c>
      <c r="J127" s="75">
        <v>0</v>
      </c>
      <c r="K127" s="75">
        <v>0</v>
      </c>
      <c r="L127" s="76">
        <v>0</v>
      </c>
    </row>
    <row r="128" spans="1:14" ht="15" customHeight="1" x14ac:dyDescent="0.25">
      <c r="A128" s="150" t="s">
        <v>30</v>
      </c>
      <c r="B128" s="117" t="s">
        <v>31</v>
      </c>
      <c r="C128" s="108" t="s">
        <v>123</v>
      </c>
      <c r="D128" s="96" t="s">
        <v>37</v>
      </c>
      <c r="E128" s="23" t="s">
        <v>1</v>
      </c>
      <c r="F128" s="49">
        <f t="shared" si="19"/>
        <v>232566.03387000004</v>
      </c>
      <c r="G128" s="50">
        <f>SUM(G129:G133)</f>
        <v>28625.628039999996</v>
      </c>
      <c r="H128" s="51">
        <f t="shared" ref="H128:J128" si="34">SUM(H129:H133)</f>
        <v>72293.469130000012</v>
      </c>
      <c r="I128" s="51">
        <f>'[1]2021-2023'!I128</f>
        <v>41523.617209999997</v>
      </c>
      <c r="J128" s="51">
        <f t="shared" si="34"/>
        <v>35107.831229999996</v>
      </c>
      <c r="K128" s="51">
        <f t="shared" ref="K128:L128" si="35">SUM(K129:K133)</f>
        <v>27600.775719999998</v>
      </c>
      <c r="L128" s="52">
        <f t="shared" si="35"/>
        <v>27414.71254</v>
      </c>
    </row>
    <row r="129" spans="1:14" ht="15" customHeight="1" x14ac:dyDescent="0.25">
      <c r="A129" s="151"/>
      <c r="B129" s="118"/>
      <c r="C129" s="109"/>
      <c r="D129" s="97"/>
      <c r="E129" s="7" t="s">
        <v>2</v>
      </c>
      <c r="F129" s="25">
        <f t="shared" si="19"/>
        <v>0</v>
      </c>
      <c r="G129" s="26">
        <v>0</v>
      </c>
      <c r="H129" s="27">
        <v>0</v>
      </c>
      <c r="I129" s="27">
        <f>'[1]2021-2023'!I129</f>
        <v>0</v>
      </c>
      <c r="J129" s="27">
        <v>0</v>
      </c>
      <c r="K129" s="27">
        <v>0</v>
      </c>
      <c r="L129" s="28">
        <v>0</v>
      </c>
    </row>
    <row r="130" spans="1:14" ht="15" customHeight="1" x14ac:dyDescent="0.25">
      <c r="A130" s="151"/>
      <c r="B130" s="118"/>
      <c r="C130" s="109"/>
      <c r="D130" s="97"/>
      <c r="E130" s="8" t="s">
        <v>76</v>
      </c>
      <c r="F130" s="25">
        <f t="shared" si="19"/>
        <v>0</v>
      </c>
      <c r="G130" s="26">
        <v>0</v>
      </c>
      <c r="H130" s="27">
        <v>0</v>
      </c>
      <c r="I130" s="27">
        <f>'[1]2021-2023'!I130</f>
        <v>0</v>
      </c>
      <c r="J130" s="27">
        <v>0</v>
      </c>
      <c r="K130" s="27">
        <v>0</v>
      </c>
      <c r="L130" s="28">
        <v>0</v>
      </c>
    </row>
    <row r="131" spans="1:14" ht="15" customHeight="1" x14ac:dyDescent="0.25">
      <c r="A131" s="151"/>
      <c r="B131" s="118"/>
      <c r="C131" s="109"/>
      <c r="D131" s="97"/>
      <c r="E131" s="7" t="s">
        <v>3</v>
      </c>
      <c r="F131" s="25">
        <f t="shared" si="19"/>
        <v>0</v>
      </c>
      <c r="G131" s="26">
        <v>0</v>
      </c>
      <c r="H131" s="27">
        <v>0</v>
      </c>
      <c r="I131" s="27">
        <f>'[1]2021-2023'!I131</f>
        <v>0</v>
      </c>
      <c r="J131" s="27">
        <v>0</v>
      </c>
      <c r="K131" s="27">
        <v>0</v>
      </c>
      <c r="L131" s="28">
        <v>0</v>
      </c>
    </row>
    <row r="132" spans="1:14" ht="15" customHeight="1" x14ac:dyDescent="0.25">
      <c r="A132" s="151"/>
      <c r="B132" s="118"/>
      <c r="C132" s="109"/>
      <c r="D132" s="97"/>
      <c r="E132" s="7" t="s">
        <v>63</v>
      </c>
      <c r="F132" s="25">
        <f t="shared" si="19"/>
        <v>232566.03387000004</v>
      </c>
      <c r="G132" s="26">
        <f>16500+8069.634+188.423+1911.449+1778.29773+366.24731-188.423</f>
        <v>28625.628039999996</v>
      </c>
      <c r="H132" s="27">
        <f>80672.05237-8378.58324</f>
        <v>72293.469130000012</v>
      </c>
      <c r="I132" s="27">
        <f>'[1]2021-2023'!I132</f>
        <v>41523.617209999997</v>
      </c>
      <c r="J132" s="27">
        <f>36955.05366-2688.60343+841.381</f>
        <v>35107.831229999996</v>
      </c>
      <c r="K132" s="27">
        <v>27600.775719999998</v>
      </c>
      <c r="L132" s="28">
        <v>27414.71254</v>
      </c>
      <c r="N132" s="90"/>
    </row>
    <row r="133" spans="1:14" ht="15" customHeight="1" thickBot="1" x14ac:dyDescent="0.3">
      <c r="A133" s="179"/>
      <c r="B133" s="173"/>
      <c r="C133" s="145"/>
      <c r="D133" s="98"/>
      <c r="E133" s="88" t="s">
        <v>5</v>
      </c>
      <c r="F133" s="57">
        <f t="shared" si="19"/>
        <v>0</v>
      </c>
      <c r="G133" s="58">
        <v>0</v>
      </c>
      <c r="H133" s="59">
        <v>0</v>
      </c>
      <c r="I133" s="59">
        <f>'[1]2021-2023'!I133</f>
        <v>0</v>
      </c>
      <c r="J133" s="59">
        <v>0</v>
      </c>
      <c r="K133" s="59">
        <v>0</v>
      </c>
      <c r="L133" s="60">
        <v>0</v>
      </c>
    </row>
    <row r="134" spans="1:14" thickTop="1" x14ac:dyDescent="0.25">
      <c r="A134" s="135" t="s">
        <v>17</v>
      </c>
      <c r="B134" s="162" t="s">
        <v>39</v>
      </c>
      <c r="C134" s="120" t="s">
        <v>123</v>
      </c>
      <c r="D134" s="114" t="s">
        <v>12</v>
      </c>
      <c r="E134" s="22" t="s">
        <v>1</v>
      </c>
      <c r="F134" s="61">
        <f t="shared" si="19"/>
        <v>92149.769579999993</v>
      </c>
      <c r="G134" s="62">
        <f>SUM(G135:G139)</f>
        <v>15950.89222</v>
      </c>
      <c r="H134" s="63">
        <f t="shared" ref="H134:L134" si="36">SUM(H135:H139)</f>
        <v>13458.687829999999</v>
      </c>
      <c r="I134" s="63">
        <f>'[1]2021-2023'!I134</f>
        <v>15344.80256</v>
      </c>
      <c r="J134" s="63">
        <f t="shared" si="36"/>
        <v>14927.400729999999</v>
      </c>
      <c r="K134" s="63">
        <f t="shared" si="36"/>
        <v>16220.469229999999</v>
      </c>
      <c r="L134" s="64">
        <f t="shared" si="36"/>
        <v>16247.51701</v>
      </c>
    </row>
    <row r="135" spans="1:14" ht="15" x14ac:dyDescent="0.25">
      <c r="A135" s="136"/>
      <c r="B135" s="163"/>
      <c r="C135" s="121"/>
      <c r="D135" s="115"/>
      <c r="E135" s="5" t="s">
        <v>2</v>
      </c>
      <c r="F135" s="65">
        <f t="shared" si="19"/>
        <v>0</v>
      </c>
      <c r="G135" s="66">
        <v>0</v>
      </c>
      <c r="H135" s="67">
        <v>0</v>
      </c>
      <c r="I135" s="67">
        <f>'[1]2021-2023'!I135</f>
        <v>0</v>
      </c>
      <c r="J135" s="67">
        <v>0</v>
      </c>
      <c r="K135" s="67">
        <v>0</v>
      </c>
      <c r="L135" s="68">
        <v>0</v>
      </c>
    </row>
    <row r="136" spans="1:14" ht="15" x14ac:dyDescent="0.25">
      <c r="A136" s="136"/>
      <c r="B136" s="163"/>
      <c r="C136" s="121"/>
      <c r="D136" s="115"/>
      <c r="E136" s="6" t="s">
        <v>76</v>
      </c>
      <c r="F136" s="65">
        <f t="shared" si="19"/>
        <v>0</v>
      </c>
      <c r="G136" s="66">
        <v>0</v>
      </c>
      <c r="H136" s="67">
        <v>0</v>
      </c>
      <c r="I136" s="67">
        <f>'[1]2021-2023'!I136</f>
        <v>0</v>
      </c>
      <c r="J136" s="67">
        <v>0</v>
      </c>
      <c r="K136" s="67">
        <v>0</v>
      </c>
      <c r="L136" s="68">
        <v>0</v>
      </c>
    </row>
    <row r="137" spans="1:14" ht="29.25" customHeight="1" x14ac:dyDescent="0.25">
      <c r="A137" s="136"/>
      <c r="B137" s="163"/>
      <c r="C137" s="121"/>
      <c r="D137" s="115"/>
      <c r="E137" s="5" t="s">
        <v>3</v>
      </c>
      <c r="F137" s="65">
        <f t="shared" ref="F137:F200" si="37">SUM(G137:L137)</f>
        <v>0</v>
      </c>
      <c r="G137" s="66">
        <v>0</v>
      </c>
      <c r="H137" s="67">
        <v>0</v>
      </c>
      <c r="I137" s="67">
        <f>'[1]2021-2023'!I137</f>
        <v>0</v>
      </c>
      <c r="J137" s="67">
        <v>0</v>
      </c>
      <c r="K137" s="67">
        <v>0</v>
      </c>
      <c r="L137" s="68">
        <v>0</v>
      </c>
    </row>
    <row r="138" spans="1:14" ht="15" x14ac:dyDescent="0.25">
      <c r="A138" s="136"/>
      <c r="B138" s="163"/>
      <c r="C138" s="121"/>
      <c r="D138" s="115"/>
      <c r="E138" s="5" t="s">
        <v>4</v>
      </c>
      <c r="F138" s="65">
        <f t="shared" si="37"/>
        <v>92149.769579999993</v>
      </c>
      <c r="G138" s="66">
        <f>15950.89222</f>
        <v>15950.89222</v>
      </c>
      <c r="H138" s="67">
        <f>15601.928-2143.24017</f>
        <v>13458.687829999999</v>
      </c>
      <c r="I138" s="67">
        <f>'[1]2021-2023'!I138</f>
        <v>15344.80256</v>
      </c>
      <c r="J138" s="67">
        <v>14927.400729999999</v>
      </c>
      <c r="K138" s="67">
        <v>16220.469229999999</v>
      </c>
      <c r="L138" s="68">
        <v>16247.51701</v>
      </c>
    </row>
    <row r="139" spans="1:14" ht="29.25" customHeight="1" thickBot="1" x14ac:dyDescent="0.3">
      <c r="A139" s="187"/>
      <c r="B139" s="184"/>
      <c r="C139" s="185"/>
      <c r="D139" s="123"/>
      <c r="E139" s="20" t="s">
        <v>5</v>
      </c>
      <c r="F139" s="77">
        <f t="shared" si="37"/>
        <v>0</v>
      </c>
      <c r="G139" s="78">
        <v>0</v>
      </c>
      <c r="H139" s="79">
        <v>0</v>
      </c>
      <c r="I139" s="79">
        <f>'[1]2021-2023'!I139</f>
        <v>0</v>
      </c>
      <c r="J139" s="79">
        <v>0</v>
      </c>
      <c r="K139" s="79">
        <v>0</v>
      </c>
      <c r="L139" s="80">
        <v>0</v>
      </c>
    </row>
    <row r="140" spans="1:14" thickTop="1" x14ac:dyDescent="0.25">
      <c r="A140" s="135" t="s">
        <v>16</v>
      </c>
      <c r="B140" s="162" t="s">
        <v>33</v>
      </c>
      <c r="C140" s="120" t="s">
        <v>123</v>
      </c>
      <c r="D140" s="114" t="s">
        <v>102</v>
      </c>
      <c r="E140" s="22" t="s">
        <v>1</v>
      </c>
      <c r="F140" s="61">
        <f t="shared" si="37"/>
        <v>594689.68002000009</v>
      </c>
      <c r="G140" s="62">
        <f>SUM(G146,G152)</f>
        <v>86177.023820000002</v>
      </c>
      <c r="H140" s="63">
        <f t="shared" ref="H140:L145" si="38">SUM(H146,H152)</f>
        <v>93078.628280000004</v>
      </c>
      <c r="I140" s="63">
        <f>'[1]2021-2023'!I140</f>
        <v>111392.35612000001</v>
      </c>
      <c r="J140" s="63">
        <f t="shared" si="38"/>
        <v>101375.57595</v>
      </c>
      <c r="K140" s="63">
        <f t="shared" si="38"/>
        <v>101322.34461999999</v>
      </c>
      <c r="L140" s="64">
        <f t="shared" si="38"/>
        <v>101343.75122999999</v>
      </c>
    </row>
    <row r="141" spans="1:14" ht="15" x14ac:dyDescent="0.25">
      <c r="A141" s="136"/>
      <c r="B141" s="163"/>
      <c r="C141" s="121"/>
      <c r="D141" s="115"/>
      <c r="E141" s="5" t="s">
        <v>2</v>
      </c>
      <c r="F141" s="65">
        <f t="shared" si="37"/>
        <v>0</v>
      </c>
      <c r="G141" s="66">
        <f t="shared" ref="G141:H145" si="39">SUM(G147,G153)</f>
        <v>0</v>
      </c>
      <c r="H141" s="67">
        <f t="shared" si="39"/>
        <v>0</v>
      </c>
      <c r="I141" s="67">
        <f>'[1]2021-2023'!I141</f>
        <v>0</v>
      </c>
      <c r="J141" s="67">
        <f t="shared" si="38"/>
        <v>0</v>
      </c>
      <c r="K141" s="67">
        <f t="shared" si="38"/>
        <v>0</v>
      </c>
      <c r="L141" s="68">
        <f t="shared" si="38"/>
        <v>0</v>
      </c>
    </row>
    <row r="142" spans="1:14" ht="15" x14ac:dyDescent="0.25">
      <c r="A142" s="136"/>
      <c r="B142" s="163"/>
      <c r="C142" s="121"/>
      <c r="D142" s="115"/>
      <c r="E142" s="6" t="s">
        <v>76</v>
      </c>
      <c r="F142" s="65">
        <f t="shared" si="37"/>
        <v>0</v>
      </c>
      <c r="G142" s="66">
        <f t="shared" si="39"/>
        <v>0</v>
      </c>
      <c r="H142" s="67">
        <f t="shared" si="39"/>
        <v>0</v>
      </c>
      <c r="I142" s="67">
        <f>'[1]2021-2023'!I142</f>
        <v>0</v>
      </c>
      <c r="J142" s="67">
        <f t="shared" si="38"/>
        <v>0</v>
      </c>
      <c r="K142" s="67">
        <f t="shared" si="38"/>
        <v>0</v>
      </c>
      <c r="L142" s="68">
        <f t="shared" si="38"/>
        <v>0</v>
      </c>
    </row>
    <row r="143" spans="1:14" ht="29.25" customHeight="1" x14ac:dyDescent="0.25">
      <c r="A143" s="136"/>
      <c r="B143" s="163"/>
      <c r="C143" s="121"/>
      <c r="D143" s="115"/>
      <c r="E143" s="5" t="s">
        <v>3</v>
      </c>
      <c r="F143" s="65">
        <f t="shared" si="37"/>
        <v>0</v>
      </c>
      <c r="G143" s="66">
        <f t="shared" si="39"/>
        <v>0</v>
      </c>
      <c r="H143" s="67">
        <f t="shared" si="39"/>
        <v>0</v>
      </c>
      <c r="I143" s="67">
        <f>'[1]2021-2023'!I143</f>
        <v>0</v>
      </c>
      <c r="J143" s="67">
        <f t="shared" si="38"/>
        <v>0</v>
      </c>
      <c r="K143" s="67">
        <f t="shared" si="38"/>
        <v>0</v>
      </c>
      <c r="L143" s="68">
        <f t="shared" si="38"/>
        <v>0</v>
      </c>
    </row>
    <row r="144" spans="1:14" ht="15" x14ac:dyDescent="0.25">
      <c r="A144" s="136"/>
      <c r="B144" s="163"/>
      <c r="C144" s="121"/>
      <c r="D144" s="115"/>
      <c r="E144" s="5" t="s">
        <v>4</v>
      </c>
      <c r="F144" s="65">
        <f t="shared" si="37"/>
        <v>594689.68002000009</v>
      </c>
      <c r="G144" s="66">
        <f t="shared" si="39"/>
        <v>86177.023820000002</v>
      </c>
      <c r="H144" s="67">
        <f t="shared" si="39"/>
        <v>93078.628280000004</v>
      </c>
      <c r="I144" s="67">
        <f>'[1]2021-2023'!I144</f>
        <v>111392.35612000001</v>
      </c>
      <c r="J144" s="67">
        <f t="shared" si="38"/>
        <v>101375.57595</v>
      </c>
      <c r="K144" s="67">
        <f t="shared" si="38"/>
        <v>101322.34461999999</v>
      </c>
      <c r="L144" s="68">
        <f t="shared" si="38"/>
        <v>101343.75122999999</v>
      </c>
    </row>
    <row r="145" spans="1:14" ht="29.25" customHeight="1" thickBot="1" x14ac:dyDescent="0.3">
      <c r="A145" s="137"/>
      <c r="B145" s="164"/>
      <c r="C145" s="122"/>
      <c r="D145" s="116"/>
      <c r="E145" s="12" t="s">
        <v>5</v>
      </c>
      <c r="F145" s="69">
        <f t="shared" si="37"/>
        <v>0</v>
      </c>
      <c r="G145" s="70">
        <f t="shared" si="39"/>
        <v>0</v>
      </c>
      <c r="H145" s="71">
        <f t="shared" si="39"/>
        <v>0</v>
      </c>
      <c r="I145" s="71">
        <f>'[1]2021-2023'!I145</f>
        <v>0</v>
      </c>
      <c r="J145" s="71">
        <f t="shared" si="38"/>
        <v>0</v>
      </c>
      <c r="K145" s="71">
        <f t="shared" si="38"/>
        <v>0</v>
      </c>
      <c r="L145" s="72">
        <f t="shared" si="38"/>
        <v>0</v>
      </c>
    </row>
    <row r="146" spans="1:14" ht="15" customHeight="1" x14ac:dyDescent="0.25">
      <c r="A146" s="150" t="s">
        <v>32</v>
      </c>
      <c r="B146" s="117" t="s">
        <v>11</v>
      </c>
      <c r="C146" s="108" t="s">
        <v>123</v>
      </c>
      <c r="D146" s="96" t="s">
        <v>103</v>
      </c>
      <c r="E146" s="23" t="s">
        <v>1</v>
      </c>
      <c r="F146" s="49">
        <f t="shared" si="37"/>
        <v>42225.54944000001</v>
      </c>
      <c r="G146" s="50">
        <f>SUM(G147:G151)</f>
        <v>12076.384719999998</v>
      </c>
      <c r="H146" s="51">
        <f t="shared" ref="H146:L146" si="40">SUM(H147:H151)</f>
        <v>12188.40395</v>
      </c>
      <c r="I146" s="51">
        <f>'[1]2021-2023'!I146</f>
        <v>12193.97444</v>
      </c>
      <c r="J146" s="51">
        <f t="shared" si="40"/>
        <v>1922.2621099999999</v>
      </c>
      <c r="K146" s="51">
        <f t="shared" si="40"/>
        <v>1922.2621099999999</v>
      </c>
      <c r="L146" s="52">
        <f t="shared" si="40"/>
        <v>1922.2621099999999</v>
      </c>
    </row>
    <row r="147" spans="1:14" ht="15" customHeight="1" x14ac:dyDescent="0.25">
      <c r="A147" s="151"/>
      <c r="B147" s="118"/>
      <c r="C147" s="109"/>
      <c r="D147" s="97"/>
      <c r="E147" s="7" t="s">
        <v>2</v>
      </c>
      <c r="F147" s="25">
        <f t="shared" si="37"/>
        <v>0</v>
      </c>
      <c r="G147" s="26">
        <v>0</v>
      </c>
      <c r="H147" s="27">
        <v>0</v>
      </c>
      <c r="I147" s="27">
        <f>'[1]2021-2023'!I147</f>
        <v>0</v>
      </c>
      <c r="J147" s="27">
        <v>0</v>
      </c>
      <c r="K147" s="27">
        <v>0</v>
      </c>
      <c r="L147" s="28">
        <v>0</v>
      </c>
    </row>
    <row r="148" spans="1:14" ht="15" customHeight="1" x14ac:dyDescent="0.25">
      <c r="A148" s="151"/>
      <c r="B148" s="118"/>
      <c r="C148" s="109"/>
      <c r="D148" s="97"/>
      <c r="E148" s="8" t="s">
        <v>76</v>
      </c>
      <c r="F148" s="25">
        <f t="shared" si="37"/>
        <v>0</v>
      </c>
      <c r="G148" s="26">
        <v>0</v>
      </c>
      <c r="H148" s="27">
        <v>0</v>
      </c>
      <c r="I148" s="27">
        <f>'[1]2021-2023'!I148</f>
        <v>0</v>
      </c>
      <c r="J148" s="27">
        <v>0</v>
      </c>
      <c r="K148" s="27">
        <v>0</v>
      </c>
      <c r="L148" s="28">
        <v>0</v>
      </c>
    </row>
    <row r="149" spans="1:14" ht="15" customHeight="1" x14ac:dyDescent="0.25">
      <c r="A149" s="151"/>
      <c r="B149" s="118"/>
      <c r="C149" s="109"/>
      <c r="D149" s="97"/>
      <c r="E149" s="7" t="s">
        <v>3</v>
      </c>
      <c r="F149" s="25">
        <f t="shared" si="37"/>
        <v>0</v>
      </c>
      <c r="G149" s="26">
        <v>0</v>
      </c>
      <c r="H149" s="27">
        <v>0</v>
      </c>
      <c r="I149" s="27">
        <f>'[1]2021-2023'!I149</f>
        <v>0</v>
      </c>
      <c r="J149" s="27">
        <v>0</v>
      </c>
      <c r="K149" s="27">
        <v>0</v>
      </c>
      <c r="L149" s="28">
        <v>0</v>
      </c>
    </row>
    <row r="150" spans="1:14" ht="15" customHeight="1" x14ac:dyDescent="0.25">
      <c r="A150" s="151"/>
      <c r="B150" s="118"/>
      <c r="C150" s="109"/>
      <c r="D150" s="97"/>
      <c r="E150" s="7" t="s">
        <v>4</v>
      </c>
      <c r="F150" s="25">
        <f t="shared" si="37"/>
        <v>42225.54944000001</v>
      </c>
      <c r="G150" s="26">
        <f>11279.478+796.90672</f>
        <v>12076.384719999998</v>
      </c>
      <c r="H150" s="27">
        <f>11521.982-10.5+676.92195</f>
        <v>12188.40395</v>
      </c>
      <c r="I150" s="27">
        <f>'[1]2021-2023'!I150</f>
        <v>12193.97444</v>
      </c>
      <c r="J150" s="27">
        <v>1922.2621099999999</v>
      </c>
      <c r="K150" s="27">
        <v>1922.2621099999999</v>
      </c>
      <c r="L150" s="27">
        <v>1922.2621099999999</v>
      </c>
      <c r="N150" s="90"/>
    </row>
    <row r="151" spans="1:14" ht="15" customHeight="1" thickBot="1" x14ac:dyDescent="0.3">
      <c r="A151" s="157"/>
      <c r="B151" s="119"/>
      <c r="C151" s="110"/>
      <c r="D151" s="127"/>
      <c r="E151" s="15" t="s">
        <v>5</v>
      </c>
      <c r="F151" s="53">
        <f t="shared" si="37"/>
        <v>0</v>
      </c>
      <c r="G151" s="54">
        <v>0</v>
      </c>
      <c r="H151" s="55">
        <v>0</v>
      </c>
      <c r="I151" s="55">
        <f>'[1]2021-2023'!I151</f>
        <v>0</v>
      </c>
      <c r="J151" s="55">
        <v>0</v>
      </c>
      <c r="K151" s="55">
        <v>0</v>
      </c>
      <c r="L151" s="56">
        <v>0</v>
      </c>
    </row>
    <row r="152" spans="1:14" ht="15" customHeight="1" x14ac:dyDescent="0.25">
      <c r="A152" s="150" t="s">
        <v>13</v>
      </c>
      <c r="B152" s="117" t="s">
        <v>10</v>
      </c>
      <c r="C152" s="108" t="s">
        <v>123</v>
      </c>
      <c r="D152" s="96" t="s">
        <v>37</v>
      </c>
      <c r="E152" s="23" t="s">
        <v>1</v>
      </c>
      <c r="F152" s="49">
        <f t="shared" si="37"/>
        <v>552464.13058</v>
      </c>
      <c r="G152" s="50">
        <f>SUM(G153:G157)</f>
        <v>74100.6391</v>
      </c>
      <c r="H152" s="51">
        <f t="shared" ref="H152:L152" si="41">SUM(H153:H157)</f>
        <v>80890.224329999997</v>
      </c>
      <c r="I152" s="51">
        <f>'[1]2021-2023'!I152</f>
        <v>99198.381680000006</v>
      </c>
      <c r="J152" s="51">
        <f t="shared" si="41"/>
        <v>99453.313840000003</v>
      </c>
      <c r="K152" s="51">
        <f t="shared" si="41"/>
        <v>99400.082509999993</v>
      </c>
      <c r="L152" s="52">
        <f t="shared" si="41"/>
        <v>99421.489119999998</v>
      </c>
    </row>
    <row r="153" spans="1:14" ht="15" customHeight="1" x14ac:dyDescent="0.25">
      <c r="A153" s="151"/>
      <c r="B153" s="118"/>
      <c r="C153" s="109"/>
      <c r="D153" s="97"/>
      <c r="E153" s="7" t="s">
        <v>2</v>
      </c>
      <c r="F153" s="25">
        <f t="shared" si="37"/>
        <v>0</v>
      </c>
      <c r="G153" s="26">
        <v>0</v>
      </c>
      <c r="H153" s="27">
        <v>0</v>
      </c>
      <c r="I153" s="27">
        <f>'[1]2021-2023'!I153</f>
        <v>0</v>
      </c>
      <c r="J153" s="27">
        <v>0</v>
      </c>
      <c r="K153" s="27">
        <v>0</v>
      </c>
      <c r="L153" s="28">
        <v>0</v>
      </c>
    </row>
    <row r="154" spans="1:14" ht="15" customHeight="1" x14ac:dyDescent="0.25">
      <c r="A154" s="151"/>
      <c r="B154" s="118"/>
      <c r="C154" s="109"/>
      <c r="D154" s="97"/>
      <c r="E154" s="8" t="s">
        <v>76</v>
      </c>
      <c r="F154" s="25">
        <f t="shared" si="37"/>
        <v>0</v>
      </c>
      <c r="G154" s="26">
        <v>0</v>
      </c>
      <c r="H154" s="27">
        <v>0</v>
      </c>
      <c r="I154" s="27">
        <f>'[1]2021-2023'!I154</f>
        <v>0</v>
      </c>
      <c r="J154" s="27">
        <v>0</v>
      </c>
      <c r="K154" s="27">
        <v>0</v>
      </c>
      <c r="L154" s="28">
        <v>0</v>
      </c>
    </row>
    <row r="155" spans="1:14" ht="15" customHeight="1" x14ac:dyDescent="0.25">
      <c r="A155" s="151"/>
      <c r="B155" s="118"/>
      <c r="C155" s="109"/>
      <c r="D155" s="97"/>
      <c r="E155" s="7" t="s">
        <v>3</v>
      </c>
      <c r="F155" s="25">
        <f t="shared" si="37"/>
        <v>0</v>
      </c>
      <c r="G155" s="26">
        <v>0</v>
      </c>
      <c r="H155" s="27">
        <v>0</v>
      </c>
      <c r="I155" s="27">
        <f>'[1]2021-2023'!I155</f>
        <v>0</v>
      </c>
      <c r="J155" s="27">
        <v>0</v>
      </c>
      <c r="K155" s="27">
        <v>0</v>
      </c>
      <c r="L155" s="28">
        <v>0</v>
      </c>
    </row>
    <row r="156" spans="1:14" ht="15" customHeight="1" x14ac:dyDescent="0.25">
      <c r="A156" s="151"/>
      <c r="B156" s="118"/>
      <c r="C156" s="109"/>
      <c r="D156" s="97"/>
      <c r="E156" s="7" t="s">
        <v>4</v>
      </c>
      <c r="F156" s="25">
        <f t="shared" si="37"/>
        <v>552464.13058</v>
      </c>
      <c r="G156" s="26">
        <f>71979.55548+1104-788-316+2121.08362</f>
        <v>74100.6391</v>
      </c>
      <c r="H156" s="27">
        <f>80890.22433</f>
        <v>80890.224329999997</v>
      </c>
      <c r="I156" s="27">
        <f>'[1]2021-2023'!I156</f>
        <v>99198.381680000006</v>
      </c>
      <c r="J156" s="27">
        <f>99358.2946-14.98176+110.001</f>
        <v>99453.313840000003</v>
      </c>
      <c r="K156" s="27">
        <v>99400.082509999993</v>
      </c>
      <c r="L156" s="28">
        <v>99421.489119999998</v>
      </c>
      <c r="N156" s="90"/>
    </row>
    <row r="157" spans="1:14" ht="15" customHeight="1" thickBot="1" x14ac:dyDescent="0.3">
      <c r="A157" s="179"/>
      <c r="B157" s="173"/>
      <c r="C157" s="145"/>
      <c r="D157" s="98"/>
      <c r="E157" s="88" t="s">
        <v>5</v>
      </c>
      <c r="F157" s="57">
        <f t="shared" si="37"/>
        <v>0</v>
      </c>
      <c r="G157" s="58">
        <v>0</v>
      </c>
      <c r="H157" s="59">
        <v>0</v>
      </c>
      <c r="I157" s="59">
        <f>'[1]2021-2023'!I157</f>
        <v>0</v>
      </c>
      <c r="J157" s="59">
        <v>0</v>
      </c>
      <c r="K157" s="59">
        <v>0</v>
      </c>
      <c r="L157" s="60">
        <v>0</v>
      </c>
    </row>
    <row r="158" spans="1:14" thickTop="1" x14ac:dyDescent="0.25">
      <c r="A158" s="135" t="s">
        <v>36</v>
      </c>
      <c r="B158" s="162" t="s">
        <v>69</v>
      </c>
      <c r="C158" s="111"/>
      <c r="D158" s="114" t="s">
        <v>12</v>
      </c>
      <c r="E158" s="22" t="s">
        <v>1</v>
      </c>
      <c r="F158" s="61">
        <f t="shared" si="37"/>
        <v>0</v>
      </c>
      <c r="G158" s="62">
        <f>G164</f>
        <v>0</v>
      </c>
      <c r="H158" s="63">
        <f t="shared" ref="H158:L163" si="42">H164</f>
        <v>0</v>
      </c>
      <c r="I158" s="63">
        <f>'[1]2021-2023'!I158</f>
        <v>0</v>
      </c>
      <c r="J158" s="63">
        <f t="shared" si="42"/>
        <v>0</v>
      </c>
      <c r="K158" s="63">
        <f t="shared" si="42"/>
        <v>0</v>
      </c>
      <c r="L158" s="64">
        <f t="shared" si="42"/>
        <v>0</v>
      </c>
    </row>
    <row r="159" spans="1:14" ht="15" x14ac:dyDescent="0.25">
      <c r="A159" s="136"/>
      <c r="B159" s="163"/>
      <c r="C159" s="112"/>
      <c r="D159" s="115"/>
      <c r="E159" s="5" t="s">
        <v>2</v>
      </c>
      <c r="F159" s="65">
        <f t="shared" si="37"/>
        <v>0</v>
      </c>
      <c r="G159" s="66">
        <f t="shared" ref="G159:H163" si="43">G165</f>
        <v>0</v>
      </c>
      <c r="H159" s="67">
        <f t="shared" si="43"/>
        <v>0</v>
      </c>
      <c r="I159" s="67">
        <f>'[1]2021-2023'!I159</f>
        <v>0</v>
      </c>
      <c r="J159" s="67">
        <f t="shared" si="42"/>
        <v>0</v>
      </c>
      <c r="K159" s="67">
        <f t="shared" si="42"/>
        <v>0</v>
      </c>
      <c r="L159" s="68">
        <f t="shared" si="42"/>
        <v>0</v>
      </c>
    </row>
    <row r="160" spans="1:14" ht="15" x14ac:dyDescent="0.25">
      <c r="A160" s="136"/>
      <c r="B160" s="163"/>
      <c r="C160" s="112"/>
      <c r="D160" s="115"/>
      <c r="E160" s="6" t="s">
        <v>75</v>
      </c>
      <c r="F160" s="65">
        <f t="shared" si="37"/>
        <v>0</v>
      </c>
      <c r="G160" s="66">
        <f t="shared" si="43"/>
        <v>0</v>
      </c>
      <c r="H160" s="67">
        <f t="shared" si="43"/>
        <v>0</v>
      </c>
      <c r="I160" s="67">
        <f>'[1]2021-2023'!I160</f>
        <v>0</v>
      </c>
      <c r="J160" s="67">
        <f t="shared" si="42"/>
        <v>0</v>
      </c>
      <c r="K160" s="67">
        <f t="shared" si="42"/>
        <v>0</v>
      </c>
      <c r="L160" s="68">
        <f t="shared" si="42"/>
        <v>0</v>
      </c>
    </row>
    <row r="161" spans="1:12" ht="29.25" customHeight="1" x14ac:dyDescent="0.25">
      <c r="A161" s="136"/>
      <c r="B161" s="163"/>
      <c r="C161" s="112"/>
      <c r="D161" s="115"/>
      <c r="E161" s="5" t="s">
        <v>3</v>
      </c>
      <c r="F161" s="65">
        <f t="shared" si="37"/>
        <v>0</v>
      </c>
      <c r="G161" s="66">
        <f t="shared" si="43"/>
        <v>0</v>
      </c>
      <c r="H161" s="67">
        <f t="shared" si="43"/>
        <v>0</v>
      </c>
      <c r="I161" s="67">
        <f>'[1]2021-2023'!I161</f>
        <v>0</v>
      </c>
      <c r="J161" s="67">
        <f t="shared" si="42"/>
        <v>0</v>
      </c>
      <c r="K161" s="67">
        <f t="shared" si="42"/>
        <v>0</v>
      </c>
      <c r="L161" s="68">
        <f t="shared" si="42"/>
        <v>0</v>
      </c>
    </row>
    <row r="162" spans="1:12" ht="15" x14ac:dyDescent="0.25">
      <c r="A162" s="136"/>
      <c r="B162" s="163"/>
      <c r="C162" s="112"/>
      <c r="D162" s="115"/>
      <c r="E162" s="5" t="s">
        <v>4</v>
      </c>
      <c r="F162" s="65">
        <f t="shared" si="37"/>
        <v>0</v>
      </c>
      <c r="G162" s="66">
        <f t="shared" si="43"/>
        <v>0</v>
      </c>
      <c r="H162" s="67">
        <f t="shared" si="43"/>
        <v>0</v>
      </c>
      <c r="I162" s="67">
        <f>'[1]2021-2023'!I162</f>
        <v>0</v>
      </c>
      <c r="J162" s="67">
        <f t="shared" si="42"/>
        <v>0</v>
      </c>
      <c r="K162" s="67">
        <f t="shared" si="42"/>
        <v>0</v>
      </c>
      <c r="L162" s="68">
        <f t="shared" si="42"/>
        <v>0</v>
      </c>
    </row>
    <row r="163" spans="1:12" ht="29.25" customHeight="1" thickBot="1" x14ac:dyDescent="0.3">
      <c r="A163" s="137"/>
      <c r="B163" s="164"/>
      <c r="C163" s="113"/>
      <c r="D163" s="116"/>
      <c r="E163" s="12" t="s">
        <v>5</v>
      </c>
      <c r="F163" s="69">
        <f t="shared" si="37"/>
        <v>0</v>
      </c>
      <c r="G163" s="70">
        <f t="shared" si="43"/>
        <v>0</v>
      </c>
      <c r="H163" s="71">
        <f t="shared" si="43"/>
        <v>0</v>
      </c>
      <c r="I163" s="71">
        <f>'[1]2021-2023'!I163</f>
        <v>0</v>
      </c>
      <c r="J163" s="71">
        <f t="shared" si="42"/>
        <v>0</v>
      </c>
      <c r="K163" s="71">
        <f t="shared" si="42"/>
        <v>0</v>
      </c>
      <c r="L163" s="72">
        <f t="shared" si="42"/>
        <v>0</v>
      </c>
    </row>
    <row r="164" spans="1:12" ht="15" customHeight="1" x14ac:dyDescent="0.25">
      <c r="A164" s="150" t="s">
        <v>90</v>
      </c>
      <c r="B164" s="117" t="s">
        <v>72</v>
      </c>
      <c r="C164" s="95"/>
      <c r="D164" s="96" t="s">
        <v>12</v>
      </c>
      <c r="E164" s="23" t="s">
        <v>1</v>
      </c>
      <c r="F164" s="49">
        <f t="shared" si="37"/>
        <v>0</v>
      </c>
      <c r="G164" s="50">
        <f>SUM(G165:G169)</f>
        <v>0</v>
      </c>
      <c r="H164" s="51">
        <f t="shared" ref="H164:J164" si="44">SUM(H165:H169)</f>
        <v>0</v>
      </c>
      <c r="I164" s="51">
        <f>'[1]2021-2023'!I164</f>
        <v>0</v>
      </c>
      <c r="J164" s="51">
        <f t="shared" si="44"/>
        <v>0</v>
      </c>
      <c r="K164" s="51">
        <f t="shared" ref="K164:L164" si="45">SUM(K165:K169)</f>
        <v>0</v>
      </c>
      <c r="L164" s="52">
        <f t="shared" si="45"/>
        <v>0</v>
      </c>
    </row>
    <row r="165" spans="1:12" ht="15" customHeight="1" x14ac:dyDescent="0.25">
      <c r="A165" s="151"/>
      <c r="B165" s="118"/>
      <c r="C165" s="93"/>
      <c r="D165" s="97"/>
      <c r="E165" s="7" t="s">
        <v>2</v>
      </c>
      <c r="F165" s="25">
        <f t="shared" si="37"/>
        <v>0</v>
      </c>
      <c r="G165" s="26">
        <v>0</v>
      </c>
      <c r="H165" s="27">
        <v>0</v>
      </c>
      <c r="I165" s="27">
        <f>'[1]2021-2023'!I165</f>
        <v>0</v>
      </c>
      <c r="J165" s="27">
        <v>0</v>
      </c>
      <c r="K165" s="27">
        <v>0</v>
      </c>
      <c r="L165" s="28">
        <v>0</v>
      </c>
    </row>
    <row r="166" spans="1:12" ht="15" customHeight="1" x14ac:dyDescent="0.25">
      <c r="A166" s="151"/>
      <c r="B166" s="118"/>
      <c r="C166" s="93"/>
      <c r="D166" s="97"/>
      <c r="E166" s="8" t="s">
        <v>75</v>
      </c>
      <c r="F166" s="25">
        <f t="shared" si="37"/>
        <v>0</v>
      </c>
      <c r="G166" s="26">
        <v>0</v>
      </c>
      <c r="H166" s="27">
        <v>0</v>
      </c>
      <c r="I166" s="27">
        <f>'[1]2021-2023'!I166</f>
        <v>0</v>
      </c>
      <c r="J166" s="27">
        <v>0</v>
      </c>
      <c r="K166" s="27">
        <v>0</v>
      </c>
      <c r="L166" s="28">
        <v>0</v>
      </c>
    </row>
    <row r="167" spans="1:12" ht="15" customHeight="1" x14ac:dyDescent="0.25">
      <c r="A167" s="151"/>
      <c r="B167" s="118"/>
      <c r="C167" s="93"/>
      <c r="D167" s="97"/>
      <c r="E167" s="7" t="s">
        <v>3</v>
      </c>
      <c r="F167" s="25">
        <f t="shared" si="37"/>
        <v>0</v>
      </c>
      <c r="G167" s="26">
        <v>0</v>
      </c>
      <c r="H167" s="27">
        <v>0</v>
      </c>
      <c r="I167" s="27">
        <f>'[1]2021-2023'!I167</f>
        <v>0</v>
      </c>
      <c r="J167" s="27">
        <v>0</v>
      </c>
      <c r="K167" s="27">
        <v>0</v>
      </c>
      <c r="L167" s="28">
        <v>0</v>
      </c>
    </row>
    <row r="168" spans="1:12" ht="15" customHeight="1" x14ac:dyDescent="0.25">
      <c r="A168" s="151"/>
      <c r="B168" s="118"/>
      <c r="C168" s="93"/>
      <c r="D168" s="97"/>
      <c r="E168" s="7" t="s">
        <v>4</v>
      </c>
      <c r="F168" s="25">
        <f t="shared" si="37"/>
        <v>0</v>
      </c>
      <c r="G168" s="26">
        <v>0</v>
      </c>
      <c r="H168" s="27">
        <v>0</v>
      </c>
      <c r="I168" s="27">
        <f>'[1]2021-2023'!I168</f>
        <v>0</v>
      </c>
      <c r="J168" s="27">
        <v>0</v>
      </c>
      <c r="K168" s="27">
        <v>0</v>
      </c>
      <c r="L168" s="28">
        <v>0</v>
      </c>
    </row>
    <row r="169" spans="1:12" ht="15" customHeight="1" thickBot="1" x14ac:dyDescent="0.3">
      <c r="A169" s="179"/>
      <c r="B169" s="173"/>
      <c r="C169" s="94"/>
      <c r="D169" s="98"/>
      <c r="E169" s="88" t="s">
        <v>5</v>
      </c>
      <c r="F169" s="57">
        <f t="shared" si="37"/>
        <v>0</v>
      </c>
      <c r="G169" s="58">
        <v>0</v>
      </c>
      <c r="H169" s="59">
        <v>0</v>
      </c>
      <c r="I169" s="59">
        <f>'[1]2021-2023'!I169</f>
        <v>0</v>
      </c>
      <c r="J169" s="59">
        <v>0</v>
      </c>
      <c r="K169" s="59">
        <v>0</v>
      </c>
      <c r="L169" s="60">
        <v>0</v>
      </c>
    </row>
    <row r="170" spans="1:12" thickTop="1" x14ac:dyDescent="0.25">
      <c r="A170" s="135" t="s">
        <v>18</v>
      </c>
      <c r="B170" s="162" t="s">
        <v>40</v>
      </c>
      <c r="C170" s="120" t="s">
        <v>125</v>
      </c>
      <c r="D170" s="114" t="s">
        <v>12</v>
      </c>
      <c r="E170" s="22" t="s">
        <v>1</v>
      </c>
      <c r="F170" s="61">
        <f t="shared" si="37"/>
        <v>60701238.864299998</v>
      </c>
      <c r="G170" s="62">
        <f>SUM(G176,G182)</f>
        <v>21999.5625</v>
      </c>
      <c r="H170" s="63">
        <f t="shared" ref="H170:L174" si="46">SUM(H176,H182)</f>
        <v>27116.2212</v>
      </c>
      <c r="I170" s="63">
        <f>'[1]2021-2023'!I170</f>
        <v>40222.550999999999</v>
      </c>
      <c r="J170" s="63">
        <f t="shared" si="46"/>
        <v>0</v>
      </c>
      <c r="K170" s="63">
        <f t="shared" si="46"/>
        <v>36393702.177599996</v>
      </c>
      <c r="L170" s="64">
        <f t="shared" si="46"/>
        <v>24218198.351999998</v>
      </c>
    </row>
    <row r="171" spans="1:12" ht="15" x14ac:dyDescent="0.25">
      <c r="A171" s="136"/>
      <c r="B171" s="163"/>
      <c r="C171" s="121"/>
      <c r="D171" s="115"/>
      <c r="E171" s="5" t="s">
        <v>2</v>
      </c>
      <c r="F171" s="65">
        <f t="shared" si="37"/>
        <v>175821.54509999999</v>
      </c>
      <c r="G171" s="66">
        <f t="shared" ref="G171:H174" si="47">SUM(G177,G183)</f>
        <v>21999.5625</v>
      </c>
      <c r="H171" s="67">
        <f t="shared" si="47"/>
        <v>23634.401999999998</v>
      </c>
      <c r="I171" s="67">
        <f>'[1]2021-2023'!I171</f>
        <v>40222.550999999999</v>
      </c>
      <c r="J171" s="67">
        <f t="shared" si="46"/>
        <v>0</v>
      </c>
      <c r="K171" s="67">
        <f t="shared" si="46"/>
        <v>63856.677600000003</v>
      </c>
      <c r="L171" s="68">
        <f t="shared" si="46"/>
        <v>26108.351999999999</v>
      </c>
    </row>
    <row r="172" spans="1:12" ht="15" x14ac:dyDescent="0.25">
      <c r="A172" s="136"/>
      <c r="B172" s="163"/>
      <c r="C172" s="121"/>
      <c r="D172" s="115"/>
      <c r="E172" s="6" t="s">
        <v>76</v>
      </c>
      <c r="F172" s="65">
        <f t="shared" si="37"/>
        <v>0</v>
      </c>
      <c r="G172" s="66">
        <f t="shared" si="47"/>
        <v>0</v>
      </c>
      <c r="H172" s="67">
        <f t="shared" si="47"/>
        <v>0</v>
      </c>
      <c r="I172" s="67">
        <f>'[1]2021-2023'!I172</f>
        <v>0</v>
      </c>
      <c r="J172" s="67">
        <f t="shared" si="46"/>
        <v>0</v>
      </c>
      <c r="K172" s="67">
        <f t="shared" si="46"/>
        <v>0</v>
      </c>
      <c r="L172" s="68">
        <f t="shared" si="46"/>
        <v>0</v>
      </c>
    </row>
    <row r="173" spans="1:12" ht="29.25" customHeight="1" x14ac:dyDescent="0.25">
      <c r="A173" s="136"/>
      <c r="B173" s="163"/>
      <c r="C173" s="121"/>
      <c r="D173" s="115"/>
      <c r="E173" s="5" t="s">
        <v>3</v>
      </c>
      <c r="F173" s="65">
        <f t="shared" si="37"/>
        <v>60521935.5</v>
      </c>
      <c r="G173" s="66">
        <f t="shared" si="47"/>
        <v>0</v>
      </c>
      <c r="H173" s="67">
        <f t="shared" si="47"/>
        <v>0</v>
      </c>
      <c r="I173" s="67">
        <f>'[1]2021-2023'!I173</f>
        <v>0</v>
      </c>
      <c r="J173" s="67">
        <f t="shared" si="46"/>
        <v>0</v>
      </c>
      <c r="K173" s="67">
        <f t="shared" si="46"/>
        <v>36329845.5</v>
      </c>
      <c r="L173" s="68">
        <f t="shared" si="46"/>
        <v>24192090</v>
      </c>
    </row>
    <row r="174" spans="1:12" ht="15" x14ac:dyDescent="0.25">
      <c r="A174" s="136"/>
      <c r="B174" s="163"/>
      <c r="C174" s="121"/>
      <c r="D174" s="115"/>
      <c r="E174" s="5" t="s">
        <v>4</v>
      </c>
      <c r="F174" s="65">
        <f t="shared" si="37"/>
        <v>3481.8191999999999</v>
      </c>
      <c r="G174" s="66">
        <f t="shared" si="47"/>
        <v>0</v>
      </c>
      <c r="H174" s="67">
        <f t="shared" si="47"/>
        <v>3481.8191999999999</v>
      </c>
      <c r="I174" s="67">
        <f>'[1]2021-2023'!I174</f>
        <v>0</v>
      </c>
      <c r="J174" s="67">
        <f t="shared" si="46"/>
        <v>0</v>
      </c>
      <c r="K174" s="67">
        <f t="shared" si="46"/>
        <v>0</v>
      </c>
      <c r="L174" s="68">
        <f t="shared" si="46"/>
        <v>0</v>
      </c>
    </row>
    <row r="175" spans="1:12" ht="29.25" customHeight="1" thickBot="1" x14ac:dyDescent="0.3">
      <c r="A175" s="137"/>
      <c r="B175" s="164"/>
      <c r="C175" s="122"/>
      <c r="D175" s="116"/>
      <c r="E175" s="12" t="s">
        <v>5</v>
      </c>
      <c r="F175" s="69">
        <f t="shared" si="37"/>
        <v>0</v>
      </c>
      <c r="G175" s="70">
        <f>SUM(G181,G187)</f>
        <v>0</v>
      </c>
      <c r="H175" s="71">
        <f>SUM(H181,H187)</f>
        <v>0</v>
      </c>
      <c r="I175" s="71">
        <f>'[1]2021-2023'!I175</f>
        <v>0</v>
      </c>
      <c r="J175" s="71">
        <f>SUM(J181,J187)</f>
        <v>0</v>
      </c>
      <c r="K175" s="71">
        <f>SUM(K181,K187)</f>
        <v>0</v>
      </c>
      <c r="L175" s="72">
        <f>SUM(L181,L187)</f>
        <v>0</v>
      </c>
    </row>
    <row r="176" spans="1:12" ht="15" customHeight="1" x14ac:dyDescent="0.25">
      <c r="A176" s="150" t="s">
        <v>77</v>
      </c>
      <c r="B176" s="117" t="s">
        <v>40</v>
      </c>
      <c r="C176" s="108" t="s">
        <v>129</v>
      </c>
      <c r="D176" s="96" t="s">
        <v>127</v>
      </c>
      <c r="E176" s="23" t="s">
        <v>1</v>
      </c>
      <c r="F176" s="49">
        <f t="shared" si="37"/>
        <v>60691046.819099993</v>
      </c>
      <c r="G176" s="50">
        <f>SUM(G177:G181)</f>
        <v>19365.3105</v>
      </c>
      <c r="H176" s="51">
        <f t="shared" ref="H176:L176" si="48">SUM(H177:H181)</f>
        <v>23634.401999999998</v>
      </c>
      <c r="I176" s="51">
        <f>'[1]2021-2023'!I176</f>
        <v>38322.273000000001</v>
      </c>
      <c r="J176" s="51">
        <f t="shared" si="48"/>
        <v>0</v>
      </c>
      <c r="K176" s="51">
        <f t="shared" si="48"/>
        <v>36393702.177599996</v>
      </c>
      <c r="L176" s="52">
        <f t="shared" si="48"/>
        <v>24216022.655999999</v>
      </c>
    </row>
    <row r="177" spans="1:15" ht="15" customHeight="1" x14ac:dyDescent="0.25">
      <c r="A177" s="151"/>
      <c r="B177" s="118"/>
      <c r="C177" s="109"/>
      <c r="D177" s="97"/>
      <c r="E177" s="7" t="s">
        <v>2</v>
      </c>
      <c r="F177" s="25">
        <f t="shared" si="37"/>
        <v>169111.31909999999</v>
      </c>
      <c r="G177" s="26">
        <f>11296.3605+5164.128+2904.822</f>
        <v>19365.3105</v>
      </c>
      <c r="H177" s="27">
        <v>23634.401999999998</v>
      </c>
      <c r="I177" s="27">
        <f>'[1]2021-2023'!I177</f>
        <v>38322.273000000001</v>
      </c>
      <c r="J177" s="27">
        <v>0</v>
      </c>
      <c r="K177" s="27">
        <v>63856.677600000003</v>
      </c>
      <c r="L177" s="28">
        <v>23932.655999999999</v>
      </c>
    </row>
    <row r="178" spans="1:15" ht="15" customHeight="1" x14ac:dyDescent="0.25">
      <c r="A178" s="151"/>
      <c r="B178" s="118"/>
      <c r="C178" s="109"/>
      <c r="D178" s="97"/>
      <c r="E178" s="8" t="s">
        <v>76</v>
      </c>
      <c r="F178" s="25">
        <f t="shared" si="37"/>
        <v>0</v>
      </c>
      <c r="G178" s="26">
        <v>0</v>
      </c>
      <c r="H178" s="27">
        <v>0</v>
      </c>
      <c r="I178" s="27">
        <f>'[1]2021-2023'!I178</f>
        <v>0</v>
      </c>
      <c r="J178" s="27">
        <v>0</v>
      </c>
      <c r="K178" s="27">
        <v>0</v>
      </c>
      <c r="L178" s="28">
        <v>0</v>
      </c>
    </row>
    <row r="179" spans="1:15" ht="15" customHeight="1" x14ac:dyDescent="0.25">
      <c r="A179" s="151"/>
      <c r="B179" s="118"/>
      <c r="C179" s="109"/>
      <c r="D179" s="97"/>
      <c r="E179" s="7" t="s">
        <v>3</v>
      </c>
      <c r="F179" s="25">
        <f t="shared" si="37"/>
        <v>60521935.5</v>
      </c>
      <c r="G179" s="26">
        <v>0</v>
      </c>
      <c r="H179" s="27">
        <v>0</v>
      </c>
      <c r="I179" s="27">
        <f>'[1]2021-2023'!I179</f>
        <v>0</v>
      </c>
      <c r="J179" s="27">
        <v>0</v>
      </c>
      <c r="K179" s="27">
        <v>36329845.5</v>
      </c>
      <c r="L179" s="28">
        <v>24192090</v>
      </c>
      <c r="N179" s="189">
        <v>24192090</v>
      </c>
      <c r="O179" s="1" t="s">
        <v>130</v>
      </c>
    </row>
    <row r="180" spans="1:15" ht="15" customHeight="1" x14ac:dyDescent="0.25">
      <c r="A180" s="151"/>
      <c r="B180" s="118"/>
      <c r="C180" s="109"/>
      <c r="D180" s="97"/>
      <c r="E180" s="7" t="s">
        <v>4</v>
      </c>
      <c r="F180" s="25">
        <f t="shared" si="37"/>
        <v>0</v>
      </c>
      <c r="G180" s="26">
        <v>0</v>
      </c>
      <c r="H180" s="27">
        <v>0</v>
      </c>
      <c r="I180" s="27">
        <f>'[1]2021-2023'!I180</f>
        <v>0</v>
      </c>
      <c r="J180" s="27">
        <v>0</v>
      </c>
      <c r="K180" s="27">
        <v>0</v>
      </c>
      <c r="L180" s="28">
        <v>0</v>
      </c>
    </row>
    <row r="181" spans="1:15" ht="15" customHeight="1" thickBot="1" x14ac:dyDescent="0.3">
      <c r="A181" s="157"/>
      <c r="B181" s="119"/>
      <c r="C181" s="110"/>
      <c r="D181" s="127"/>
      <c r="E181" s="15" t="s">
        <v>5</v>
      </c>
      <c r="F181" s="53">
        <f t="shared" si="37"/>
        <v>0</v>
      </c>
      <c r="G181" s="54">
        <v>0</v>
      </c>
      <c r="H181" s="55">
        <v>0</v>
      </c>
      <c r="I181" s="55">
        <f>'[1]2021-2023'!I181</f>
        <v>0</v>
      </c>
      <c r="J181" s="55">
        <v>0</v>
      </c>
      <c r="K181" s="55">
        <v>0</v>
      </c>
      <c r="L181" s="56">
        <v>0</v>
      </c>
    </row>
    <row r="182" spans="1:15" ht="15" customHeight="1" x14ac:dyDescent="0.25">
      <c r="A182" s="150" t="s">
        <v>100</v>
      </c>
      <c r="B182" s="117" t="s">
        <v>78</v>
      </c>
      <c r="C182" s="95" t="s">
        <v>126</v>
      </c>
      <c r="D182" s="96" t="s">
        <v>12</v>
      </c>
      <c r="E182" s="23" t="s">
        <v>1</v>
      </c>
      <c r="F182" s="49">
        <f t="shared" si="37"/>
        <v>10192.0452</v>
      </c>
      <c r="G182" s="50">
        <f>SUM(G183:G187)</f>
        <v>2634.252</v>
      </c>
      <c r="H182" s="51">
        <f>SUM(H183:H187)</f>
        <v>3481.8191999999999</v>
      </c>
      <c r="I182" s="51">
        <f>'[1]2021-2023'!I182</f>
        <v>1900.278</v>
      </c>
      <c r="J182" s="51">
        <f>SUM(J183:J187)</f>
        <v>0</v>
      </c>
      <c r="K182" s="51">
        <f>SUM(K183:K187)</f>
        <v>0</v>
      </c>
      <c r="L182" s="52">
        <f>SUM(L183:L187)</f>
        <v>2175.6959999999999</v>
      </c>
    </row>
    <row r="183" spans="1:15" ht="15" customHeight="1" x14ac:dyDescent="0.25">
      <c r="A183" s="151"/>
      <c r="B183" s="118"/>
      <c r="C183" s="93"/>
      <c r="D183" s="97"/>
      <c r="E183" s="7" t="s">
        <v>2</v>
      </c>
      <c r="F183" s="25">
        <f t="shared" si="37"/>
        <v>6710.2259999999997</v>
      </c>
      <c r="G183" s="26">
        <v>2634.252</v>
      </c>
      <c r="H183" s="27">
        <v>0</v>
      </c>
      <c r="I183" s="27">
        <f>'[1]2021-2023'!I183</f>
        <v>1900.278</v>
      </c>
      <c r="J183" s="27">
        <v>0</v>
      </c>
      <c r="K183" s="27">
        <v>0</v>
      </c>
      <c r="L183" s="28">
        <v>2175.6959999999999</v>
      </c>
    </row>
    <row r="184" spans="1:15" ht="15" customHeight="1" x14ac:dyDescent="0.25">
      <c r="A184" s="151"/>
      <c r="B184" s="118"/>
      <c r="C184" s="93"/>
      <c r="D184" s="97"/>
      <c r="E184" s="8" t="s">
        <v>76</v>
      </c>
      <c r="F184" s="25">
        <f t="shared" si="37"/>
        <v>0</v>
      </c>
      <c r="G184" s="26">
        <v>0</v>
      </c>
      <c r="H184" s="27">
        <v>0</v>
      </c>
      <c r="I184" s="27">
        <f>'[1]2021-2023'!I184</f>
        <v>0</v>
      </c>
      <c r="J184" s="27">
        <v>0</v>
      </c>
      <c r="K184" s="27">
        <v>0</v>
      </c>
      <c r="L184" s="28">
        <v>0</v>
      </c>
    </row>
    <row r="185" spans="1:15" ht="15" customHeight="1" x14ac:dyDescent="0.25">
      <c r="A185" s="151"/>
      <c r="B185" s="118"/>
      <c r="C185" s="93"/>
      <c r="D185" s="97"/>
      <c r="E185" s="7" t="s">
        <v>3</v>
      </c>
      <c r="F185" s="25">
        <f t="shared" si="37"/>
        <v>0</v>
      </c>
      <c r="G185" s="26">
        <v>0</v>
      </c>
      <c r="H185" s="27">
        <v>0</v>
      </c>
      <c r="I185" s="27">
        <f>'[1]2021-2023'!I185</f>
        <v>0</v>
      </c>
      <c r="J185" s="27">
        <v>0</v>
      </c>
      <c r="K185" s="27">
        <v>0</v>
      </c>
      <c r="L185" s="28">
        <v>0</v>
      </c>
    </row>
    <row r="186" spans="1:15" ht="15" customHeight="1" x14ac:dyDescent="0.25">
      <c r="A186" s="151"/>
      <c r="B186" s="118"/>
      <c r="C186" s="93"/>
      <c r="D186" s="97"/>
      <c r="E186" s="7" t="s">
        <v>4</v>
      </c>
      <c r="F186" s="25">
        <f t="shared" si="37"/>
        <v>3481.8191999999999</v>
      </c>
      <c r="G186" s="26">
        <v>0</v>
      </c>
      <c r="H186" s="27">
        <v>3481.8191999999999</v>
      </c>
      <c r="I186" s="27">
        <f>'[1]2021-2023'!I186</f>
        <v>0</v>
      </c>
      <c r="J186" s="27">
        <v>0</v>
      </c>
      <c r="K186" s="27">
        <v>0</v>
      </c>
      <c r="L186" s="28">
        <v>0</v>
      </c>
    </row>
    <row r="187" spans="1:15" ht="15" customHeight="1" thickBot="1" x14ac:dyDescent="0.3">
      <c r="A187" s="179"/>
      <c r="B187" s="173"/>
      <c r="C187" s="94"/>
      <c r="D187" s="98"/>
      <c r="E187" s="88" t="s">
        <v>5</v>
      </c>
      <c r="F187" s="57">
        <f t="shared" si="37"/>
        <v>0</v>
      </c>
      <c r="G187" s="58">
        <v>0</v>
      </c>
      <c r="H187" s="59">
        <v>0</v>
      </c>
      <c r="I187" s="59">
        <f>'[1]2021-2023'!I187</f>
        <v>0</v>
      </c>
      <c r="J187" s="59">
        <v>0</v>
      </c>
      <c r="K187" s="59">
        <v>0</v>
      </c>
      <c r="L187" s="60">
        <v>0</v>
      </c>
    </row>
    <row r="188" spans="1:15" thickTop="1" x14ac:dyDescent="0.25">
      <c r="A188" s="135" t="s">
        <v>128</v>
      </c>
      <c r="B188" s="162" t="s">
        <v>84</v>
      </c>
      <c r="C188" s="120" t="s">
        <v>121</v>
      </c>
      <c r="D188" s="114" t="s">
        <v>104</v>
      </c>
      <c r="E188" s="22" t="s">
        <v>1</v>
      </c>
      <c r="F188" s="61">
        <f t="shared" si="37"/>
        <v>24649.515299999999</v>
      </c>
      <c r="G188" s="62">
        <f>SUM(G189:G193)</f>
        <v>5586.5916699999998</v>
      </c>
      <c r="H188" s="63">
        <f t="shared" ref="H188:L188" si="49">SUM(H189:H193)</f>
        <v>19062.923630000001</v>
      </c>
      <c r="I188" s="63">
        <f>'[1]2021-2023'!I188</f>
        <v>0</v>
      </c>
      <c r="J188" s="63">
        <f t="shared" si="49"/>
        <v>0</v>
      </c>
      <c r="K188" s="63">
        <f t="shared" si="49"/>
        <v>0</v>
      </c>
      <c r="L188" s="64">
        <f t="shared" si="49"/>
        <v>0</v>
      </c>
    </row>
    <row r="189" spans="1:15" ht="15" x14ac:dyDescent="0.25">
      <c r="A189" s="136"/>
      <c r="B189" s="163"/>
      <c r="C189" s="121"/>
      <c r="D189" s="115"/>
      <c r="E189" s="5" t="s">
        <v>2</v>
      </c>
      <c r="F189" s="65">
        <f t="shared" si="37"/>
        <v>0</v>
      </c>
      <c r="G189" s="66">
        <v>0</v>
      </c>
      <c r="H189" s="67">
        <v>0</v>
      </c>
      <c r="I189" s="67">
        <f>'[1]2021-2023'!I189</f>
        <v>0</v>
      </c>
      <c r="J189" s="67">
        <v>0</v>
      </c>
      <c r="K189" s="67">
        <v>0</v>
      </c>
      <c r="L189" s="68">
        <v>0</v>
      </c>
    </row>
    <row r="190" spans="1:15" ht="15" x14ac:dyDescent="0.25">
      <c r="A190" s="136"/>
      <c r="B190" s="163"/>
      <c r="C190" s="121"/>
      <c r="D190" s="115"/>
      <c r="E190" s="6" t="s">
        <v>75</v>
      </c>
      <c r="F190" s="65">
        <f t="shared" si="37"/>
        <v>0</v>
      </c>
      <c r="G190" s="66">
        <v>0</v>
      </c>
      <c r="H190" s="67">
        <v>0</v>
      </c>
      <c r="I190" s="67">
        <f>'[1]2021-2023'!I190</f>
        <v>0</v>
      </c>
      <c r="J190" s="67">
        <v>0</v>
      </c>
      <c r="K190" s="67">
        <v>0</v>
      </c>
      <c r="L190" s="68">
        <v>0</v>
      </c>
    </row>
    <row r="191" spans="1:15" ht="29.25" customHeight="1" x14ac:dyDescent="0.25">
      <c r="A191" s="136"/>
      <c r="B191" s="163"/>
      <c r="C191" s="121"/>
      <c r="D191" s="115"/>
      <c r="E191" s="5" t="s">
        <v>3</v>
      </c>
      <c r="F191" s="65">
        <f t="shared" si="37"/>
        <v>4761.7303999999995</v>
      </c>
      <c r="G191" s="66">
        <v>0</v>
      </c>
      <c r="H191" s="67">
        <f>12705.51593-7943.78553</f>
        <v>4761.7303999999995</v>
      </c>
      <c r="I191" s="67">
        <f>'[1]2021-2023'!I191</f>
        <v>0</v>
      </c>
      <c r="J191" s="67">
        <v>0</v>
      </c>
      <c r="K191" s="67">
        <v>0</v>
      </c>
      <c r="L191" s="68">
        <v>0</v>
      </c>
    </row>
    <row r="192" spans="1:15" ht="15" x14ac:dyDescent="0.25">
      <c r="A192" s="136"/>
      <c r="B192" s="163"/>
      <c r="C192" s="121"/>
      <c r="D192" s="115"/>
      <c r="E192" s="5" t="s">
        <v>4</v>
      </c>
      <c r="F192" s="65">
        <f t="shared" si="37"/>
        <v>19887.784899999999</v>
      </c>
      <c r="G192" s="66">
        <v>5586.5916699999998</v>
      </c>
      <c r="H192" s="67">
        <f>668.71137+13632.48186</f>
        <v>14301.193230000001</v>
      </c>
      <c r="I192" s="67">
        <f>'[1]2021-2023'!I192</f>
        <v>0</v>
      </c>
      <c r="J192" s="67">
        <v>0</v>
      </c>
      <c r="K192" s="67">
        <v>0</v>
      </c>
      <c r="L192" s="68">
        <v>0</v>
      </c>
    </row>
    <row r="193" spans="1:12" ht="29.25" customHeight="1" thickBot="1" x14ac:dyDescent="0.3">
      <c r="A193" s="187"/>
      <c r="B193" s="184"/>
      <c r="C193" s="185"/>
      <c r="D193" s="123"/>
      <c r="E193" s="20" t="s">
        <v>5</v>
      </c>
      <c r="F193" s="77">
        <f t="shared" si="37"/>
        <v>0</v>
      </c>
      <c r="G193" s="78">
        <v>0</v>
      </c>
      <c r="H193" s="79">
        <v>0</v>
      </c>
      <c r="I193" s="79">
        <f>'[1]2021-2023'!I193</f>
        <v>0</v>
      </c>
      <c r="J193" s="79">
        <v>0</v>
      </c>
      <c r="K193" s="79">
        <v>0</v>
      </c>
      <c r="L193" s="80">
        <v>0</v>
      </c>
    </row>
    <row r="194" spans="1:12" ht="15.75" customHeight="1" thickTop="1" x14ac:dyDescent="0.25">
      <c r="A194" s="135" t="s">
        <v>91</v>
      </c>
      <c r="B194" s="162" t="s">
        <v>52</v>
      </c>
      <c r="C194" s="111"/>
      <c r="D194" s="114" t="s">
        <v>12</v>
      </c>
      <c r="E194" s="22" t="s">
        <v>1</v>
      </c>
      <c r="F194" s="61">
        <f t="shared" si="37"/>
        <v>0</v>
      </c>
      <c r="G194" s="62">
        <f>SUM(G200,G224,G242)</f>
        <v>0</v>
      </c>
      <c r="H194" s="63">
        <f t="shared" ref="H194:L199" si="50">SUM(H200,H224,H242)</f>
        <v>0</v>
      </c>
      <c r="I194" s="63">
        <f>'[1]2021-2023'!I194</f>
        <v>0</v>
      </c>
      <c r="J194" s="63">
        <f t="shared" si="50"/>
        <v>0</v>
      </c>
      <c r="K194" s="63">
        <f t="shared" si="50"/>
        <v>0</v>
      </c>
      <c r="L194" s="64">
        <f t="shared" si="50"/>
        <v>0</v>
      </c>
    </row>
    <row r="195" spans="1:12" ht="15" x14ac:dyDescent="0.25">
      <c r="A195" s="136"/>
      <c r="B195" s="163"/>
      <c r="C195" s="112"/>
      <c r="D195" s="115"/>
      <c r="E195" s="5" t="s">
        <v>2</v>
      </c>
      <c r="F195" s="65">
        <f t="shared" si="37"/>
        <v>0</v>
      </c>
      <c r="G195" s="66">
        <f t="shared" ref="G195:H199" si="51">SUM(G201,G225,G243)</f>
        <v>0</v>
      </c>
      <c r="H195" s="67">
        <f t="shared" si="51"/>
        <v>0</v>
      </c>
      <c r="I195" s="67">
        <f>'[1]2021-2023'!I195</f>
        <v>0</v>
      </c>
      <c r="J195" s="67">
        <f t="shared" si="50"/>
        <v>0</v>
      </c>
      <c r="K195" s="67">
        <f t="shared" si="50"/>
        <v>0</v>
      </c>
      <c r="L195" s="68">
        <f t="shared" si="50"/>
        <v>0</v>
      </c>
    </row>
    <row r="196" spans="1:12" ht="15" x14ac:dyDescent="0.25">
      <c r="A196" s="136"/>
      <c r="B196" s="163"/>
      <c r="C196" s="112"/>
      <c r="D196" s="115"/>
      <c r="E196" s="6" t="s">
        <v>75</v>
      </c>
      <c r="F196" s="65">
        <f t="shared" si="37"/>
        <v>0</v>
      </c>
      <c r="G196" s="66">
        <f t="shared" si="51"/>
        <v>0</v>
      </c>
      <c r="H196" s="67">
        <f t="shared" si="51"/>
        <v>0</v>
      </c>
      <c r="I196" s="67">
        <f>'[1]2021-2023'!I196</f>
        <v>0</v>
      </c>
      <c r="J196" s="67">
        <f t="shared" si="50"/>
        <v>0</v>
      </c>
      <c r="K196" s="67">
        <f t="shared" si="50"/>
        <v>0</v>
      </c>
      <c r="L196" s="68">
        <f t="shared" si="50"/>
        <v>0</v>
      </c>
    </row>
    <row r="197" spans="1:12" ht="29.25" customHeight="1" x14ac:dyDescent="0.25">
      <c r="A197" s="136"/>
      <c r="B197" s="163"/>
      <c r="C197" s="112"/>
      <c r="D197" s="115"/>
      <c r="E197" s="5" t="s">
        <v>3</v>
      </c>
      <c r="F197" s="65">
        <f t="shared" si="37"/>
        <v>0</v>
      </c>
      <c r="G197" s="66">
        <f t="shared" si="51"/>
        <v>0</v>
      </c>
      <c r="H197" s="67">
        <f t="shared" si="51"/>
        <v>0</v>
      </c>
      <c r="I197" s="67">
        <f>'[1]2021-2023'!I197</f>
        <v>0</v>
      </c>
      <c r="J197" s="67">
        <f t="shared" si="50"/>
        <v>0</v>
      </c>
      <c r="K197" s="67">
        <f t="shared" si="50"/>
        <v>0</v>
      </c>
      <c r="L197" s="68">
        <f t="shared" si="50"/>
        <v>0</v>
      </c>
    </row>
    <row r="198" spans="1:12" ht="15" x14ac:dyDescent="0.25">
      <c r="A198" s="136"/>
      <c r="B198" s="163"/>
      <c r="C198" s="112"/>
      <c r="D198" s="115"/>
      <c r="E198" s="5" t="s">
        <v>4</v>
      </c>
      <c r="F198" s="65">
        <f t="shared" si="37"/>
        <v>0</v>
      </c>
      <c r="G198" s="66">
        <f t="shared" si="51"/>
        <v>0</v>
      </c>
      <c r="H198" s="67">
        <f t="shared" si="51"/>
        <v>0</v>
      </c>
      <c r="I198" s="67">
        <f>'[1]2021-2023'!I198</f>
        <v>0</v>
      </c>
      <c r="J198" s="67">
        <f t="shared" si="50"/>
        <v>0</v>
      </c>
      <c r="K198" s="67">
        <f t="shared" si="50"/>
        <v>0</v>
      </c>
      <c r="L198" s="68">
        <f t="shared" si="50"/>
        <v>0</v>
      </c>
    </row>
    <row r="199" spans="1:12" ht="29.25" customHeight="1" thickBot="1" x14ac:dyDescent="0.3">
      <c r="A199" s="137"/>
      <c r="B199" s="164"/>
      <c r="C199" s="113"/>
      <c r="D199" s="116"/>
      <c r="E199" s="12" t="s">
        <v>5</v>
      </c>
      <c r="F199" s="69">
        <f t="shared" si="37"/>
        <v>0</v>
      </c>
      <c r="G199" s="70">
        <f t="shared" si="51"/>
        <v>0</v>
      </c>
      <c r="H199" s="71">
        <f t="shared" si="51"/>
        <v>0</v>
      </c>
      <c r="I199" s="71">
        <f>'[1]2021-2023'!I199</f>
        <v>0</v>
      </c>
      <c r="J199" s="71">
        <f t="shared" si="50"/>
        <v>0</v>
      </c>
      <c r="K199" s="71">
        <f t="shared" si="50"/>
        <v>0</v>
      </c>
      <c r="L199" s="72">
        <f t="shared" si="50"/>
        <v>0</v>
      </c>
    </row>
    <row r="200" spans="1:12" ht="15" customHeight="1" x14ac:dyDescent="0.25">
      <c r="A200" s="129" t="s">
        <v>92</v>
      </c>
      <c r="B200" s="131" t="s">
        <v>51</v>
      </c>
      <c r="C200" s="95"/>
      <c r="D200" s="171" t="s">
        <v>73</v>
      </c>
      <c r="E200" s="23" t="s">
        <v>1</v>
      </c>
      <c r="F200" s="49">
        <f t="shared" si="37"/>
        <v>0</v>
      </c>
      <c r="G200" s="50">
        <f>SUM(G206,G212,G218)</f>
        <v>0</v>
      </c>
      <c r="H200" s="51">
        <f t="shared" ref="H200:L205" si="52">SUM(H206,H212,H218)</f>
        <v>0</v>
      </c>
      <c r="I200" s="51">
        <f>'[1]2021-2023'!I200</f>
        <v>0</v>
      </c>
      <c r="J200" s="51">
        <f t="shared" si="52"/>
        <v>0</v>
      </c>
      <c r="K200" s="51">
        <f t="shared" si="52"/>
        <v>0</v>
      </c>
      <c r="L200" s="52">
        <f t="shared" si="52"/>
        <v>0</v>
      </c>
    </row>
    <row r="201" spans="1:12" ht="15" customHeight="1" x14ac:dyDescent="0.25">
      <c r="A201" s="130"/>
      <c r="B201" s="132"/>
      <c r="C201" s="93"/>
      <c r="D201" s="172"/>
      <c r="E201" s="7" t="s">
        <v>2</v>
      </c>
      <c r="F201" s="25">
        <f t="shared" ref="F201:F264" si="53">SUM(G201:L201)</f>
        <v>0</v>
      </c>
      <c r="G201" s="26">
        <f t="shared" ref="G201:H205" si="54">SUM(G207,G213,G219)</f>
        <v>0</v>
      </c>
      <c r="H201" s="27">
        <f t="shared" si="54"/>
        <v>0</v>
      </c>
      <c r="I201" s="27">
        <f>'[1]2021-2023'!I201</f>
        <v>0</v>
      </c>
      <c r="J201" s="27">
        <f t="shared" si="52"/>
        <v>0</v>
      </c>
      <c r="K201" s="27">
        <f t="shared" si="52"/>
        <v>0</v>
      </c>
      <c r="L201" s="28">
        <f t="shared" si="52"/>
        <v>0</v>
      </c>
    </row>
    <row r="202" spans="1:12" ht="15" customHeight="1" x14ac:dyDescent="0.25">
      <c r="A202" s="130"/>
      <c r="B202" s="132"/>
      <c r="C202" s="93"/>
      <c r="D202" s="172"/>
      <c r="E202" s="8" t="s">
        <v>75</v>
      </c>
      <c r="F202" s="25">
        <f t="shared" si="53"/>
        <v>0</v>
      </c>
      <c r="G202" s="26">
        <f t="shared" si="54"/>
        <v>0</v>
      </c>
      <c r="H202" s="27">
        <f t="shared" si="54"/>
        <v>0</v>
      </c>
      <c r="I202" s="27">
        <f>'[1]2021-2023'!I202</f>
        <v>0</v>
      </c>
      <c r="J202" s="27">
        <f t="shared" si="52"/>
        <v>0</v>
      </c>
      <c r="K202" s="27">
        <f t="shared" si="52"/>
        <v>0</v>
      </c>
      <c r="L202" s="28">
        <f t="shared" si="52"/>
        <v>0</v>
      </c>
    </row>
    <row r="203" spans="1:12" ht="15" customHeight="1" x14ac:dyDescent="0.25">
      <c r="A203" s="130"/>
      <c r="B203" s="132"/>
      <c r="C203" s="93"/>
      <c r="D203" s="172"/>
      <c r="E203" s="7" t="s">
        <v>3</v>
      </c>
      <c r="F203" s="25">
        <f t="shared" si="53"/>
        <v>0</v>
      </c>
      <c r="G203" s="26">
        <f t="shared" si="54"/>
        <v>0</v>
      </c>
      <c r="H203" s="27">
        <f t="shared" si="54"/>
        <v>0</v>
      </c>
      <c r="I203" s="27">
        <f>'[1]2021-2023'!I203</f>
        <v>0</v>
      </c>
      <c r="J203" s="27">
        <f t="shared" si="52"/>
        <v>0</v>
      </c>
      <c r="K203" s="27">
        <f t="shared" si="52"/>
        <v>0</v>
      </c>
      <c r="L203" s="28">
        <f t="shared" si="52"/>
        <v>0</v>
      </c>
    </row>
    <row r="204" spans="1:12" ht="15" customHeight="1" x14ac:dyDescent="0.25">
      <c r="A204" s="130"/>
      <c r="B204" s="132"/>
      <c r="C204" s="93"/>
      <c r="D204" s="172"/>
      <c r="E204" s="7" t="s">
        <v>4</v>
      </c>
      <c r="F204" s="25">
        <f t="shared" si="53"/>
        <v>0</v>
      </c>
      <c r="G204" s="26">
        <f t="shared" si="54"/>
        <v>0</v>
      </c>
      <c r="H204" s="27">
        <f t="shared" si="54"/>
        <v>0</v>
      </c>
      <c r="I204" s="27">
        <f>'[1]2021-2023'!I204</f>
        <v>0</v>
      </c>
      <c r="J204" s="27">
        <f t="shared" si="52"/>
        <v>0</v>
      </c>
      <c r="K204" s="27">
        <f t="shared" si="52"/>
        <v>0</v>
      </c>
      <c r="L204" s="28">
        <f t="shared" si="52"/>
        <v>0</v>
      </c>
    </row>
    <row r="205" spans="1:12" ht="15" customHeight="1" x14ac:dyDescent="0.25">
      <c r="A205" s="130"/>
      <c r="B205" s="132"/>
      <c r="C205" s="188"/>
      <c r="D205" s="172"/>
      <c r="E205" s="4" t="s">
        <v>5</v>
      </c>
      <c r="F205" s="29">
        <f t="shared" si="53"/>
        <v>0</v>
      </c>
      <c r="G205" s="30">
        <f t="shared" si="54"/>
        <v>0</v>
      </c>
      <c r="H205" s="31">
        <f t="shared" si="54"/>
        <v>0</v>
      </c>
      <c r="I205" s="31">
        <f>'[1]2021-2023'!I205</f>
        <v>0</v>
      </c>
      <c r="J205" s="31">
        <f t="shared" si="52"/>
        <v>0</v>
      </c>
      <c r="K205" s="31">
        <f t="shared" si="52"/>
        <v>0</v>
      </c>
      <c r="L205" s="32">
        <f t="shared" si="52"/>
        <v>0</v>
      </c>
    </row>
    <row r="206" spans="1:12" ht="15" customHeight="1" x14ac:dyDescent="0.25">
      <c r="A206" s="178" t="s">
        <v>93</v>
      </c>
      <c r="B206" s="138" t="s">
        <v>46</v>
      </c>
      <c r="C206" s="102"/>
      <c r="D206" s="170" t="s">
        <v>45</v>
      </c>
      <c r="E206" s="24" t="s">
        <v>1</v>
      </c>
      <c r="F206" s="33">
        <f t="shared" si="53"/>
        <v>0</v>
      </c>
      <c r="G206" s="34">
        <f>SUM(G207:G211)</f>
        <v>0</v>
      </c>
      <c r="H206" s="35">
        <f t="shared" ref="H206:L206" si="55">SUM(H207:H211)</f>
        <v>0</v>
      </c>
      <c r="I206" s="35">
        <f>'[1]2021-2023'!I206</f>
        <v>0</v>
      </c>
      <c r="J206" s="35">
        <f t="shared" si="55"/>
        <v>0</v>
      </c>
      <c r="K206" s="35">
        <f t="shared" si="55"/>
        <v>0</v>
      </c>
      <c r="L206" s="36">
        <f t="shared" si="55"/>
        <v>0</v>
      </c>
    </row>
    <row r="207" spans="1:12" ht="15" customHeight="1" x14ac:dyDescent="0.25">
      <c r="A207" s="178"/>
      <c r="B207" s="138"/>
      <c r="C207" s="103"/>
      <c r="D207" s="170"/>
      <c r="E207" s="9" t="s">
        <v>2</v>
      </c>
      <c r="F207" s="37">
        <f t="shared" si="53"/>
        <v>0</v>
      </c>
      <c r="G207" s="38">
        <v>0</v>
      </c>
      <c r="H207" s="39">
        <v>0</v>
      </c>
      <c r="I207" s="39">
        <f>'[1]2021-2023'!I207</f>
        <v>0</v>
      </c>
      <c r="J207" s="39">
        <v>0</v>
      </c>
      <c r="K207" s="39">
        <v>0</v>
      </c>
      <c r="L207" s="40">
        <v>0</v>
      </c>
    </row>
    <row r="208" spans="1:12" ht="15" customHeight="1" x14ac:dyDescent="0.25">
      <c r="A208" s="178"/>
      <c r="B208" s="138"/>
      <c r="C208" s="103"/>
      <c r="D208" s="170"/>
      <c r="E208" s="10" t="s">
        <v>75</v>
      </c>
      <c r="F208" s="37">
        <f t="shared" si="53"/>
        <v>0</v>
      </c>
      <c r="G208" s="38">
        <v>0</v>
      </c>
      <c r="H208" s="39">
        <v>0</v>
      </c>
      <c r="I208" s="39">
        <f>'[1]2021-2023'!I208</f>
        <v>0</v>
      </c>
      <c r="J208" s="39">
        <v>0</v>
      </c>
      <c r="K208" s="39">
        <v>0</v>
      </c>
      <c r="L208" s="40">
        <v>0</v>
      </c>
    </row>
    <row r="209" spans="1:12" ht="29.25" customHeight="1" x14ac:dyDescent="0.25">
      <c r="A209" s="178"/>
      <c r="B209" s="138"/>
      <c r="C209" s="103"/>
      <c r="D209" s="170"/>
      <c r="E209" s="9" t="s">
        <v>3</v>
      </c>
      <c r="F209" s="37">
        <f t="shared" si="53"/>
        <v>0</v>
      </c>
      <c r="G209" s="38">
        <v>0</v>
      </c>
      <c r="H209" s="39">
        <v>0</v>
      </c>
      <c r="I209" s="39">
        <f>'[1]2021-2023'!I209</f>
        <v>0</v>
      </c>
      <c r="J209" s="39">
        <v>0</v>
      </c>
      <c r="K209" s="39">
        <v>0</v>
      </c>
      <c r="L209" s="40">
        <v>0</v>
      </c>
    </row>
    <row r="210" spans="1:12" ht="15" customHeight="1" x14ac:dyDescent="0.25">
      <c r="A210" s="178"/>
      <c r="B210" s="138"/>
      <c r="C210" s="103"/>
      <c r="D210" s="170"/>
      <c r="E210" s="9" t="s">
        <v>4</v>
      </c>
      <c r="F210" s="37">
        <f t="shared" si="53"/>
        <v>0</v>
      </c>
      <c r="G210" s="38">
        <v>0</v>
      </c>
      <c r="H210" s="39">
        <v>0</v>
      </c>
      <c r="I210" s="39">
        <f>'[1]2021-2023'!I210</f>
        <v>0</v>
      </c>
      <c r="J210" s="39">
        <v>0</v>
      </c>
      <c r="K210" s="39">
        <v>0</v>
      </c>
      <c r="L210" s="40">
        <v>0</v>
      </c>
    </row>
    <row r="211" spans="1:12" ht="29.25" customHeight="1" x14ac:dyDescent="0.25">
      <c r="A211" s="178"/>
      <c r="B211" s="138"/>
      <c r="C211" s="104"/>
      <c r="D211" s="170"/>
      <c r="E211" s="11" t="s">
        <v>5</v>
      </c>
      <c r="F211" s="41">
        <f t="shared" si="53"/>
        <v>0</v>
      </c>
      <c r="G211" s="42">
        <v>0</v>
      </c>
      <c r="H211" s="43">
        <v>0</v>
      </c>
      <c r="I211" s="43">
        <f>'[1]2021-2023'!I211</f>
        <v>0</v>
      </c>
      <c r="J211" s="43">
        <v>0</v>
      </c>
      <c r="K211" s="43">
        <v>0</v>
      </c>
      <c r="L211" s="44">
        <v>0</v>
      </c>
    </row>
    <row r="212" spans="1:12" ht="15" customHeight="1" x14ac:dyDescent="0.25">
      <c r="A212" s="158" t="s">
        <v>94</v>
      </c>
      <c r="B212" s="99" t="s">
        <v>47</v>
      </c>
      <c r="C212" s="102"/>
      <c r="D212" s="105" t="s">
        <v>45</v>
      </c>
      <c r="E212" s="24" t="s">
        <v>1</v>
      </c>
      <c r="F212" s="33">
        <f t="shared" si="53"/>
        <v>0</v>
      </c>
      <c r="G212" s="34">
        <f>SUM(G213:G217)</f>
        <v>0</v>
      </c>
      <c r="H212" s="35">
        <f t="shared" ref="H212:L212" si="56">SUM(H213:H217)</f>
        <v>0</v>
      </c>
      <c r="I212" s="35">
        <f>'[1]2021-2023'!I212</f>
        <v>0</v>
      </c>
      <c r="J212" s="35">
        <f t="shared" si="56"/>
        <v>0</v>
      </c>
      <c r="K212" s="35">
        <f t="shared" si="56"/>
        <v>0</v>
      </c>
      <c r="L212" s="36">
        <f t="shared" si="56"/>
        <v>0</v>
      </c>
    </row>
    <row r="213" spans="1:12" ht="15" customHeight="1" x14ac:dyDescent="0.25">
      <c r="A213" s="159"/>
      <c r="B213" s="100"/>
      <c r="C213" s="103"/>
      <c r="D213" s="106"/>
      <c r="E213" s="9" t="s">
        <v>2</v>
      </c>
      <c r="F213" s="37">
        <f t="shared" si="53"/>
        <v>0</v>
      </c>
      <c r="G213" s="38">
        <v>0</v>
      </c>
      <c r="H213" s="39">
        <v>0</v>
      </c>
      <c r="I213" s="39">
        <f>'[1]2021-2023'!I213</f>
        <v>0</v>
      </c>
      <c r="J213" s="39">
        <v>0</v>
      </c>
      <c r="K213" s="39">
        <v>0</v>
      </c>
      <c r="L213" s="40">
        <v>0</v>
      </c>
    </row>
    <row r="214" spans="1:12" ht="15" customHeight="1" x14ac:dyDescent="0.25">
      <c r="A214" s="159"/>
      <c r="B214" s="100"/>
      <c r="C214" s="103"/>
      <c r="D214" s="106"/>
      <c r="E214" s="10" t="s">
        <v>75</v>
      </c>
      <c r="F214" s="37">
        <f t="shared" si="53"/>
        <v>0</v>
      </c>
      <c r="G214" s="38">
        <v>0</v>
      </c>
      <c r="H214" s="39">
        <v>0</v>
      </c>
      <c r="I214" s="39">
        <f>'[1]2021-2023'!I214</f>
        <v>0</v>
      </c>
      <c r="J214" s="39">
        <v>0</v>
      </c>
      <c r="K214" s="39">
        <v>0</v>
      </c>
      <c r="L214" s="40">
        <v>0</v>
      </c>
    </row>
    <row r="215" spans="1:12" ht="29.25" customHeight="1" x14ac:dyDescent="0.25">
      <c r="A215" s="159"/>
      <c r="B215" s="100"/>
      <c r="C215" s="103"/>
      <c r="D215" s="106"/>
      <c r="E215" s="9" t="s">
        <v>3</v>
      </c>
      <c r="F215" s="37">
        <f t="shared" si="53"/>
        <v>0</v>
      </c>
      <c r="G215" s="38">
        <v>0</v>
      </c>
      <c r="H215" s="39">
        <v>0</v>
      </c>
      <c r="I215" s="39">
        <f>'[1]2021-2023'!I215</f>
        <v>0</v>
      </c>
      <c r="J215" s="39">
        <v>0</v>
      </c>
      <c r="K215" s="39">
        <v>0</v>
      </c>
      <c r="L215" s="40">
        <v>0</v>
      </c>
    </row>
    <row r="216" spans="1:12" ht="15" customHeight="1" x14ac:dyDescent="0.25">
      <c r="A216" s="159"/>
      <c r="B216" s="100"/>
      <c r="C216" s="103"/>
      <c r="D216" s="106"/>
      <c r="E216" s="9" t="s">
        <v>4</v>
      </c>
      <c r="F216" s="37">
        <f t="shared" si="53"/>
        <v>0</v>
      </c>
      <c r="G216" s="38">
        <v>0</v>
      </c>
      <c r="H216" s="39">
        <v>0</v>
      </c>
      <c r="I216" s="39">
        <f>'[1]2021-2023'!I216</f>
        <v>0</v>
      </c>
      <c r="J216" s="39">
        <v>0</v>
      </c>
      <c r="K216" s="39">
        <v>0</v>
      </c>
      <c r="L216" s="40">
        <v>0</v>
      </c>
    </row>
    <row r="217" spans="1:12" ht="29.25" customHeight="1" x14ac:dyDescent="0.25">
      <c r="A217" s="169"/>
      <c r="B217" s="101"/>
      <c r="C217" s="104"/>
      <c r="D217" s="107"/>
      <c r="E217" s="11" t="s">
        <v>5</v>
      </c>
      <c r="F217" s="41">
        <f t="shared" si="53"/>
        <v>0</v>
      </c>
      <c r="G217" s="42">
        <v>0</v>
      </c>
      <c r="H217" s="43">
        <v>0</v>
      </c>
      <c r="I217" s="43">
        <f>'[1]2021-2023'!I217</f>
        <v>0</v>
      </c>
      <c r="J217" s="43">
        <v>0</v>
      </c>
      <c r="K217" s="43">
        <v>0</v>
      </c>
      <c r="L217" s="44">
        <v>0</v>
      </c>
    </row>
    <row r="218" spans="1:12" ht="15" customHeight="1" x14ac:dyDescent="0.25">
      <c r="A218" s="158" t="s">
        <v>95</v>
      </c>
      <c r="B218" s="99" t="s">
        <v>48</v>
      </c>
      <c r="C218" s="124"/>
      <c r="D218" s="105" t="s">
        <v>49</v>
      </c>
      <c r="E218" s="24" t="s">
        <v>1</v>
      </c>
      <c r="F218" s="33">
        <f t="shared" si="53"/>
        <v>0</v>
      </c>
      <c r="G218" s="34">
        <f>SUM(G219:G223)</f>
        <v>0</v>
      </c>
      <c r="H218" s="35">
        <f t="shared" ref="H218:J218" si="57">SUM(H219:H223)</f>
        <v>0</v>
      </c>
      <c r="I218" s="35">
        <f>'[1]2021-2023'!I218</f>
        <v>0</v>
      </c>
      <c r="J218" s="35">
        <f t="shared" si="57"/>
        <v>0</v>
      </c>
      <c r="K218" s="35">
        <f t="shared" ref="K218:L218" si="58">SUM(K219:K223)</f>
        <v>0</v>
      </c>
      <c r="L218" s="36">
        <f t="shared" si="58"/>
        <v>0</v>
      </c>
    </row>
    <row r="219" spans="1:12" ht="15" customHeight="1" x14ac:dyDescent="0.25">
      <c r="A219" s="159"/>
      <c r="B219" s="100"/>
      <c r="C219" s="125"/>
      <c r="D219" s="106"/>
      <c r="E219" s="9" t="s">
        <v>2</v>
      </c>
      <c r="F219" s="37">
        <f t="shared" si="53"/>
        <v>0</v>
      </c>
      <c r="G219" s="38">
        <v>0</v>
      </c>
      <c r="H219" s="39">
        <v>0</v>
      </c>
      <c r="I219" s="39">
        <f>'[1]2021-2023'!I219</f>
        <v>0</v>
      </c>
      <c r="J219" s="39">
        <v>0</v>
      </c>
      <c r="K219" s="39">
        <v>0</v>
      </c>
      <c r="L219" s="40">
        <v>0</v>
      </c>
    </row>
    <row r="220" spans="1:12" ht="15" customHeight="1" x14ac:dyDescent="0.25">
      <c r="A220" s="159"/>
      <c r="B220" s="100"/>
      <c r="C220" s="125"/>
      <c r="D220" s="106"/>
      <c r="E220" s="10" t="s">
        <v>75</v>
      </c>
      <c r="F220" s="37">
        <f t="shared" si="53"/>
        <v>0</v>
      </c>
      <c r="G220" s="38">
        <v>0</v>
      </c>
      <c r="H220" s="39">
        <v>0</v>
      </c>
      <c r="I220" s="39">
        <f>'[1]2021-2023'!I220</f>
        <v>0</v>
      </c>
      <c r="J220" s="39">
        <v>0</v>
      </c>
      <c r="K220" s="39">
        <v>0</v>
      </c>
      <c r="L220" s="40">
        <v>0</v>
      </c>
    </row>
    <row r="221" spans="1:12" ht="29.25" customHeight="1" x14ac:dyDescent="0.25">
      <c r="A221" s="159"/>
      <c r="B221" s="100"/>
      <c r="C221" s="125"/>
      <c r="D221" s="106"/>
      <c r="E221" s="9" t="s">
        <v>3</v>
      </c>
      <c r="F221" s="37">
        <f t="shared" si="53"/>
        <v>0</v>
      </c>
      <c r="G221" s="38">
        <v>0</v>
      </c>
      <c r="H221" s="39">
        <v>0</v>
      </c>
      <c r="I221" s="39">
        <f>'[1]2021-2023'!I221</f>
        <v>0</v>
      </c>
      <c r="J221" s="39">
        <v>0</v>
      </c>
      <c r="K221" s="39">
        <v>0</v>
      </c>
      <c r="L221" s="40">
        <v>0</v>
      </c>
    </row>
    <row r="222" spans="1:12" ht="15" customHeight="1" x14ac:dyDescent="0.25">
      <c r="A222" s="159"/>
      <c r="B222" s="100"/>
      <c r="C222" s="125"/>
      <c r="D222" s="106"/>
      <c r="E222" s="9" t="s">
        <v>4</v>
      </c>
      <c r="F222" s="37">
        <f t="shared" si="53"/>
        <v>0</v>
      </c>
      <c r="G222" s="38">
        <v>0</v>
      </c>
      <c r="H222" s="39">
        <v>0</v>
      </c>
      <c r="I222" s="39">
        <f>'[1]2021-2023'!I222</f>
        <v>0</v>
      </c>
      <c r="J222" s="39">
        <v>0</v>
      </c>
      <c r="K222" s="39">
        <v>0</v>
      </c>
      <c r="L222" s="40">
        <v>0</v>
      </c>
    </row>
    <row r="223" spans="1:12" ht="29.25" customHeight="1" thickBot="1" x14ac:dyDescent="0.3">
      <c r="A223" s="160"/>
      <c r="B223" s="167"/>
      <c r="C223" s="165"/>
      <c r="D223" s="166"/>
      <c r="E223" s="14" t="s">
        <v>5</v>
      </c>
      <c r="F223" s="45">
        <f t="shared" si="53"/>
        <v>0</v>
      </c>
      <c r="G223" s="46">
        <v>0</v>
      </c>
      <c r="H223" s="47">
        <v>0</v>
      </c>
      <c r="I223" s="47">
        <f>'[1]2021-2023'!I223</f>
        <v>0</v>
      </c>
      <c r="J223" s="47">
        <v>0</v>
      </c>
      <c r="K223" s="47">
        <v>0</v>
      </c>
      <c r="L223" s="48">
        <v>0</v>
      </c>
    </row>
    <row r="224" spans="1:12" ht="15" customHeight="1" x14ac:dyDescent="0.25">
      <c r="A224" s="150" t="s">
        <v>96</v>
      </c>
      <c r="B224" s="117" t="s">
        <v>70</v>
      </c>
      <c r="C224" s="108"/>
      <c r="D224" s="96" t="s">
        <v>74</v>
      </c>
      <c r="E224" s="23" t="s">
        <v>1</v>
      </c>
      <c r="F224" s="49">
        <f t="shared" si="53"/>
        <v>0</v>
      </c>
      <c r="G224" s="50">
        <f>SUM(G230,G236)</f>
        <v>0</v>
      </c>
      <c r="H224" s="51">
        <f t="shared" ref="H224:L229" si="59">SUM(H230,H236)</f>
        <v>0</v>
      </c>
      <c r="I224" s="51">
        <f>'[1]2021-2023'!I224</f>
        <v>0</v>
      </c>
      <c r="J224" s="51">
        <f t="shared" si="59"/>
        <v>0</v>
      </c>
      <c r="K224" s="51">
        <f t="shared" si="59"/>
        <v>0</v>
      </c>
      <c r="L224" s="52">
        <f t="shared" si="59"/>
        <v>0</v>
      </c>
    </row>
    <row r="225" spans="1:12" ht="15" customHeight="1" x14ac:dyDescent="0.25">
      <c r="A225" s="151"/>
      <c r="B225" s="118"/>
      <c r="C225" s="109"/>
      <c r="D225" s="97"/>
      <c r="E225" s="7" t="s">
        <v>2</v>
      </c>
      <c r="F225" s="25">
        <f t="shared" si="53"/>
        <v>0</v>
      </c>
      <c r="G225" s="26">
        <f>SUM(G231,G237)</f>
        <v>0</v>
      </c>
      <c r="H225" s="27">
        <f t="shared" ref="G225:H229" si="60">SUM(H231,H237)</f>
        <v>0</v>
      </c>
      <c r="I225" s="27">
        <f>'[1]2021-2023'!I225</f>
        <v>0</v>
      </c>
      <c r="J225" s="27">
        <f t="shared" si="59"/>
        <v>0</v>
      </c>
      <c r="K225" s="27">
        <f t="shared" si="59"/>
        <v>0</v>
      </c>
      <c r="L225" s="28">
        <f t="shared" si="59"/>
        <v>0</v>
      </c>
    </row>
    <row r="226" spans="1:12" ht="15" customHeight="1" x14ac:dyDescent="0.25">
      <c r="A226" s="151"/>
      <c r="B226" s="118"/>
      <c r="C226" s="109"/>
      <c r="D226" s="97"/>
      <c r="E226" s="8" t="s">
        <v>75</v>
      </c>
      <c r="F226" s="25">
        <f t="shared" si="53"/>
        <v>0</v>
      </c>
      <c r="G226" s="26">
        <f t="shared" si="60"/>
        <v>0</v>
      </c>
      <c r="H226" s="27">
        <f t="shared" si="60"/>
        <v>0</v>
      </c>
      <c r="I226" s="27">
        <f>'[1]2021-2023'!I226</f>
        <v>0</v>
      </c>
      <c r="J226" s="27">
        <f t="shared" si="59"/>
        <v>0</v>
      </c>
      <c r="K226" s="27">
        <f t="shared" si="59"/>
        <v>0</v>
      </c>
      <c r="L226" s="28">
        <f t="shared" si="59"/>
        <v>0</v>
      </c>
    </row>
    <row r="227" spans="1:12" ht="15" customHeight="1" x14ac:dyDescent="0.25">
      <c r="A227" s="151"/>
      <c r="B227" s="118"/>
      <c r="C227" s="109"/>
      <c r="D227" s="97"/>
      <c r="E227" s="7" t="s">
        <v>3</v>
      </c>
      <c r="F227" s="25">
        <f t="shared" si="53"/>
        <v>0</v>
      </c>
      <c r="G227" s="26">
        <f t="shared" si="60"/>
        <v>0</v>
      </c>
      <c r="H227" s="27">
        <f t="shared" si="60"/>
        <v>0</v>
      </c>
      <c r="I227" s="27">
        <f>'[1]2021-2023'!I227</f>
        <v>0</v>
      </c>
      <c r="J227" s="27">
        <f t="shared" si="59"/>
        <v>0</v>
      </c>
      <c r="K227" s="27">
        <f t="shared" si="59"/>
        <v>0</v>
      </c>
      <c r="L227" s="28">
        <f t="shared" si="59"/>
        <v>0</v>
      </c>
    </row>
    <row r="228" spans="1:12" ht="15" customHeight="1" x14ac:dyDescent="0.25">
      <c r="A228" s="151"/>
      <c r="B228" s="118"/>
      <c r="C228" s="109"/>
      <c r="D228" s="97"/>
      <c r="E228" s="7" t="s">
        <v>4</v>
      </c>
      <c r="F228" s="25">
        <f t="shared" si="53"/>
        <v>0</v>
      </c>
      <c r="G228" s="26">
        <f>SUM(G234,G240)</f>
        <v>0</v>
      </c>
      <c r="H228" s="27">
        <f t="shared" ref="H228" si="61">SUM(H234,H240)</f>
        <v>0</v>
      </c>
      <c r="I228" s="27">
        <f>'[1]2021-2023'!I228</f>
        <v>0</v>
      </c>
      <c r="J228" s="27">
        <f t="shared" si="59"/>
        <v>0</v>
      </c>
      <c r="K228" s="27">
        <f t="shared" si="59"/>
        <v>0</v>
      </c>
      <c r="L228" s="28">
        <f t="shared" si="59"/>
        <v>0</v>
      </c>
    </row>
    <row r="229" spans="1:12" ht="15" customHeight="1" x14ac:dyDescent="0.25">
      <c r="A229" s="152"/>
      <c r="B229" s="154"/>
      <c r="C229" s="155"/>
      <c r="D229" s="156"/>
      <c r="E229" s="4" t="s">
        <v>5</v>
      </c>
      <c r="F229" s="29">
        <f t="shared" si="53"/>
        <v>0</v>
      </c>
      <c r="G229" s="30">
        <f t="shared" si="60"/>
        <v>0</v>
      </c>
      <c r="H229" s="31">
        <f t="shared" si="60"/>
        <v>0</v>
      </c>
      <c r="I229" s="31">
        <f>'[1]2021-2023'!I229</f>
        <v>0</v>
      </c>
      <c r="J229" s="31">
        <f t="shared" si="59"/>
        <v>0</v>
      </c>
      <c r="K229" s="31">
        <f t="shared" si="59"/>
        <v>0</v>
      </c>
      <c r="L229" s="32">
        <f t="shared" si="59"/>
        <v>0</v>
      </c>
    </row>
    <row r="230" spans="1:12" s="89" customFormat="1" ht="15" customHeight="1" x14ac:dyDescent="0.25">
      <c r="A230" s="158" t="s">
        <v>97</v>
      </c>
      <c r="B230" s="99" t="s">
        <v>42</v>
      </c>
      <c r="C230" s="102"/>
      <c r="D230" s="105" t="s">
        <v>43</v>
      </c>
      <c r="E230" s="24" t="s">
        <v>1</v>
      </c>
      <c r="F230" s="33">
        <f t="shared" si="53"/>
        <v>0</v>
      </c>
      <c r="G230" s="34">
        <f>SUM(G231:G235)</f>
        <v>0</v>
      </c>
      <c r="H230" s="35">
        <f t="shared" ref="H230:L230" si="62">SUM(H231:H235)</f>
        <v>0</v>
      </c>
      <c r="I230" s="35">
        <f>'[1]2021-2023'!I230</f>
        <v>0</v>
      </c>
      <c r="J230" s="35">
        <f t="shared" si="62"/>
        <v>0</v>
      </c>
      <c r="K230" s="35">
        <f t="shared" si="62"/>
        <v>0</v>
      </c>
      <c r="L230" s="36">
        <f t="shared" si="62"/>
        <v>0</v>
      </c>
    </row>
    <row r="231" spans="1:12" s="89" customFormat="1" ht="15" customHeight="1" x14ac:dyDescent="0.25">
      <c r="A231" s="159"/>
      <c r="B231" s="100"/>
      <c r="C231" s="103"/>
      <c r="D231" s="106"/>
      <c r="E231" s="9" t="s">
        <v>2</v>
      </c>
      <c r="F231" s="37">
        <f t="shared" si="53"/>
        <v>0</v>
      </c>
      <c r="G231" s="38">
        <v>0</v>
      </c>
      <c r="H231" s="39">
        <v>0</v>
      </c>
      <c r="I231" s="39">
        <f>'[1]2021-2023'!I231</f>
        <v>0</v>
      </c>
      <c r="J231" s="39">
        <v>0</v>
      </c>
      <c r="K231" s="39">
        <v>0</v>
      </c>
      <c r="L231" s="40">
        <v>0</v>
      </c>
    </row>
    <row r="232" spans="1:12" s="89" customFormat="1" ht="15" customHeight="1" x14ac:dyDescent="0.25">
      <c r="A232" s="159"/>
      <c r="B232" s="100"/>
      <c r="C232" s="103"/>
      <c r="D232" s="106"/>
      <c r="E232" s="10" t="s">
        <v>75</v>
      </c>
      <c r="F232" s="37">
        <f t="shared" si="53"/>
        <v>0</v>
      </c>
      <c r="G232" s="38">
        <v>0</v>
      </c>
      <c r="H232" s="39">
        <v>0</v>
      </c>
      <c r="I232" s="39">
        <f>'[1]2021-2023'!I232</f>
        <v>0</v>
      </c>
      <c r="J232" s="39">
        <v>0</v>
      </c>
      <c r="K232" s="39">
        <v>0</v>
      </c>
      <c r="L232" s="40">
        <v>0</v>
      </c>
    </row>
    <row r="233" spans="1:12" s="89" customFormat="1" ht="29.25" customHeight="1" x14ac:dyDescent="0.25">
      <c r="A233" s="159"/>
      <c r="B233" s="100"/>
      <c r="C233" s="103"/>
      <c r="D233" s="106"/>
      <c r="E233" s="9" t="s">
        <v>3</v>
      </c>
      <c r="F233" s="37">
        <f t="shared" si="53"/>
        <v>0</v>
      </c>
      <c r="G233" s="38">
        <v>0</v>
      </c>
      <c r="H233" s="39">
        <v>0</v>
      </c>
      <c r="I233" s="39">
        <f>'[1]2021-2023'!I233</f>
        <v>0</v>
      </c>
      <c r="J233" s="39">
        <v>0</v>
      </c>
      <c r="K233" s="39">
        <v>0</v>
      </c>
      <c r="L233" s="40">
        <v>0</v>
      </c>
    </row>
    <row r="234" spans="1:12" s="89" customFormat="1" ht="15" customHeight="1" x14ac:dyDescent="0.25">
      <c r="A234" s="159"/>
      <c r="B234" s="100"/>
      <c r="C234" s="103"/>
      <c r="D234" s="106"/>
      <c r="E234" s="9" t="s">
        <v>4</v>
      </c>
      <c r="F234" s="37">
        <f t="shared" si="53"/>
        <v>0</v>
      </c>
      <c r="G234" s="38">
        <v>0</v>
      </c>
      <c r="H234" s="39">
        <v>0</v>
      </c>
      <c r="I234" s="39">
        <f>'[1]2021-2023'!I234</f>
        <v>0</v>
      </c>
      <c r="J234" s="39">
        <v>0</v>
      </c>
      <c r="K234" s="39">
        <v>0</v>
      </c>
      <c r="L234" s="40">
        <v>0</v>
      </c>
    </row>
    <row r="235" spans="1:12" s="89" customFormat="1" ht="29.25" customHeight="1" x14ac:dyDescent="0.25">
      <c r="A235" s="169"/>
      <c r="B235" s="101"/>
      <c r="C235" s="104"/>
      <c r="D235" s="107"/>
      <c r="E235" s="11" t="s">
        <v>5</v>
      </c>
      <c r="F235" s="41">
        <f t="shared" si="53"/>
        <v>0</v>
      </c>
      <c r="G235" s="42">
        <v>0</v>
      </c>
      <c r="H235" s="43">
        <v>0</v>
      </c>
      <c r="I235" s="43">
        <f>'[1]2021-2023'!I235</f>
        <v>0</v>
      </c>
      <c r="J235" s="43">
        <v>0</v>
      </c>
      <c r="K235" s="43">
        <v>0</v>
      </c>
      <c r="L235" s="44">
        <v>0</v>
      </c>
    </row>
    <row r="236" spans="1:12" ht="15" customHeight="1" x14ac:dyDescent="0.25">
      <c r="A236" s="158" t="s">
        <v>98</v>
      </c>
      <c r="B236" s="99" t="s">
        <v>44</v>
      </c>
      <c r="C236" s="102"/>
      <c r="D236" s="105" t="s">
        <v>45</v>
      </c>
      <c r="E236" s="24" t="s">
        <v>1</v>
      </c>
      <c r="F236" s="33">
        <f t="shared" si="53"/>
        <v>0</v>
      </c>
      <c r="G236" s="34">
        <f>SUM(G237:G241)</f>
        <v>0</v>
      </c>
      <c r="H236" s="35">
        <f t="shared" ref="H236:L236" si="63">SUM(H237:H241)</f>
        <v>0</v>
      </c>
      <c r="I236" s="35">
        <f>'[1]2021-2023'!I236</f>
        <v>0</v>
      </c>
      <c r="J236" s="35">
        <f t="shared" si="63"/>
        <v>0</v>
      </c>
      <c r="K236" s="35">
        <f t="shared" si="63"/>
        <v>0</v>
      </c>
      <c r="L236" s="36">
        <f t="shared" si="63"/>
        <v>0</v>
      </c>
    </row>
    <row r="237" spans="1:12" ht="15" customHeight="1" x14ac:dyDescent="0.25">
      <c r="A237" s="159"/>
      <c r="B237" s="100"/>
      <c r="C237" s="103"/>
      <c r="D237" s="106"/>
      <c r="E237" s="9" t="s">
        <v>2</v>
      </c>
      <c r="F237" s="37">
        <f t="shared" si="53"/>
        <v>0</v>
      </c>
      <c r="G237" s="38">
        <v>0</v>
      </c>
      <c r="H237" s="39">
        <v>0</v>
      </c>
      <c r="I237" s="39">
        <f>'[1]2021-2023'!I237</f>
        <v>0</v>
      </c>
      <c r="J237" s="39">
        <v>0</v>
      </c>
      <c r="K237" s="39">
        <v>0</v>
      </c>
      <c r="L237" s="40">
        <v>0</v>
      </c>
    </row>
    <row r="238" spans="1:12" ht="15" customHeight="1" x14ac:dyDescent="0.25">
      <c r="A238" s="159"/>
      <c r="B238" s="100"/>
      <c r="C238" s="103"/>
      <c r="D238" s="106"/>
      <c r="E238" s="10" t="s">
        <v>75</v>
      </c>
      <c r="F238" s="37">
        <f t="shared" si="53"/>
        <v>0</v>
      </c>
      <c r="G238" s="38">
        <v>0</v>
      </c>
      <c r="H238" s="39">
        <v>0</v>
      </c>
      <c r="I238" s="39">
        <f>'[1]2021-2023'!I238</f>
        <v>0</v>
      </c>
      <c r="J238" s="39">
        <v>0</v>
      </c>
      <c r="K238" s="39">
        <v>0</v>
      </c>
      <c r="L238" s="40">
        <v>0</v>
      </c>
    </row>
    <row r="239" spans="1:12" ht="29.25" customHeight="1" x14ac:dyDescent="0.25">
      <c r="A239" s="159"/>
      <c r="B239" s="100"/>
      <c r="C239" s="103"/>
      <c r="D239" s="106"/>
      <c r="E239" s="9" t="s">
        <v>3</v>
      </c>
      <c r="F239" s="37">
        <f t="shared" si="53"/>
        <v>0</v>
      </c>
      <c r="G239" s="38">
        <v>0</v>
      </c>
      <c r="H239" s="39">
        <v>0</v>
      </c>
      <c r="I239" s="39">
        <f>'[1]2021-2023'!I239</f>
        <v>0</v>
      </c>
      <c r="J239" s="39">
        <v>0</v>
      </c>
      <c r="K239" s="39">
        <v>0</v>
      </c>
      <c r="L239" s="40">
        <v>0</v>
      </c>
    </row>
    <row r="240" spans="1:12" ht="15" customHeight="1" x14ac:dyDescent="0.25">
      <c r="A240" s="159"/>
      <c r="B240" s="100"/>
      <c r="C240" s="103"/>
      <c r="D240" s="106"/>
      <c r="E240" s="9" t="s">
        <v>4</v>
      </c>
      <c r="F240" s="37">
        <f t="shared" si="53"/>
        <v>0</v>
      </c>
      <c r="G240" s="38">
        <v>0</v>
      </c>
      <c r="H240" s="39">
        <v>0</v>
      </c>
      <c r="I240" s="39">
        <f>'[1]2021-2023'!I240</f>
        <v>0</v>
      </c>
      <c r="J240" s="39">
        <v>0</v>
      </c>
      <c r="K240" s="39">
        <v>0</v>
      </c>
      <c r="L240" s="40">
        <v>0</v>
      </c>
    </row>
    <row r="241" spans="1:12" ht="29.25" customHeight="1" thickBot="1" x14ac:dyDescent="0.3">
      <c r="A241" s="160"/>
      <c r="B241" s="167"/>
      <c r="C241" s="174"/>
      <c r="D241" s="166"/>
      <c r="E241" s="14" t="s">
        <v>5</v>
      </c>
      <c r="F241" s="45">
        <f t="shared" si="53"/>
        <v>0</v>
      </c>
      <c r="G241" s="46">
        <v>0</v>
      </c>
      <c r="H241" s="47">
        <v>0</v>
      </c>
      <c r="I241" s="47">
        <f>'[1]2021-2023'!I241</f>
        <v>0</v>
      </c>
      <c r="J241" s="47">
        <v>0</v>
      </c>
      <c r="K241" s="47">
        <v>0</v>
      </c>
      <c r="L241" s="48">
        <v>0</v>
      </c>
    </row>
    <row r="242" spans="1:12" ht="15" customHeight="1" x14ac:dyDescent="0.25">
      <c r="A242" s="150" t="s">
        <v>109</v>
      </c>
      <c r="B242" s="117" t="s">
        <v>110</v>
      </c>
      <c r="C242" s="95"/>
      <c r="D242" s="96" t="s">
        <v>86</v>
      </c>
      <c r="E242" s="23" t="s">
        <v>1</v>
      </c>
      <c r="F242" s="49">
        <f t="shared" si="53"/>
        <v>0</v>
      </c>
      <c r="G242" s="50">
        <f>SUM(G248,G254)</f>
        <v>0</v>
      </c>
      <c r="H242" s="51">
        <f t="shared" ref="H242:L247" si="64">SUM(H248,H254)</f>
        <v>0</v>
      </c>
      <c r="I242" s="51">
        <f>'[1]2021-2023'!I242</f>
        <v>0</v>
      </c>
      <c r="J242" s="51">
        <f t="shared" si="64"/>
        <v>0</v>
      </c>
      <c r="K242" s="51">
        <f t="shared" si="64"/>
        <v>0</v>
      </c>
      <c r="L242" s="52">
        <f t="shared" si="64"/>
        <v>0</v>
      </c>
    </row>
    <row r="243" spans="1:12" ht="15" customHeight="1" x14ac:dyDescent="0.25">
      <c r="A243" s="151"/>
      <c r="B243" s="118"/>
      <c r="C243" s="93"/>
      <c r="D243" s="97"/>
      <c r="E243" s="7" t="s">
        <v>2</v>
      </c>
      <c r="F243" s="25">
        <f t="shared" si="53"/>
        <v>0</v>
      </c>
      <c r="G243" s="26">
        <f t="shared" ref="G243:H247" si="65">SUM(G249,G255)</f>
        <v>0</v>
      </c>
      <c r="H243" s="27">
        <f t="shared" si="65"/>
        <v>0</v>
      </c>
      <c r="I243" s="27">
        <f>'[1]2021-2023'!I243</f>
        <v>0</v>
      </c>
      <c r="J243" s="27">
        <f t="shared" si="64"/>
        <v>0</v>
      </c>
      <c r="K243" s="27">
        <f t="shared" si="64"/>
        <v>0</v>
      </c>
      <c r="L243" s="28">
        <f t="shared" si="64"/>
        <v>0</v>
      </c>
    </row>
    <row r="244" spans="1:12" ht="15" customHeight="1" x14ac:dyDescent="0.25">
      <c r="A244" s="151"/>
      <c r="B244" s="118"/>
      <c r="C244" s="93"/>
      <c r="D244" s="97"/>
      <c r="E244" s="8" t="s">
        <v>75</v>
      </c>
      <c r="F244" s="25">
        <f t="shared" si="53"/>
        <v>0</v>
      </c>
      <c r="G244" s="26">
        <f t="shared" si="65"/>
        <v>0</v>
      </c>
      <c r="H244" s="27">
        <f t="shared" si="65"/>
        <v>0</v>
      </c>
      <c r="I244" s="27">
        <f>'[1]2021-2023'!I244</f>
        <v>0</v>
      </c>
      <c r="J244" s="27">
        <f t="shared" si="64"/>
        <v>0</v>
      </c>
      <c r="K244" s="27">
        <f t="shared" si="64"/>
        <v>0</v>
      </c>
      <c r="L244" s="28">
        <f t="shared" si="64"/>
        <v>0</v>
      </c>
    </row>
    <row r="245" spans="1:12" ht="15" customHeight="1" x14ac:dyDescent="0.25">
      <c r="A245" s="151"/>
      <c r="B245" s="118"/>
      <c r="C245" s="93"/>
      <c r="D245" s="97"/>
      <c r="E245" s="7" t="s">
        <v>3</v>
      </c>
      <c r="F245" s="25">
        <f t="shared" si="53"/>
        <v>0</v>
      </c>
      <c r="G245" s="26">
        <f t="shared" si="65"/>
        <v>0</v>
      </c>
      <c r="H245" s="27">
        <f t="shared" si="65"/>
        <v>0</v>
      </c>
      <c r="I245" s="27">
        <f>'[1]2021-2023'!I245</f>
        <v>0</v>
      </c>
      <c r="J245" s="27">
        <f t="shared" si="64"/>
        <v>0</v>
      </c>
      <c r="K245" s="27">
        <f t="shared" si="64"/>
        <v>0</v>
      </c>
      <c r="L245" s="28">
        <f t="shared" si="64"/>
        <v>0</v>
      </c>
    </row>
    <row r="246" spans="1:12" ht="15" customHeight="1" x14ac:dyDescent="0.25">
      <c r="A246" s="151"/>
      <c r="B246" s="118"/>
      <c r="C246" s="93"/>
      <c r="D246" s="97"/>
      <c r="E246" s="7" t="s">
        <v>4</v>
      </c>
      <c r="F246" s="25">
        <f t="shared" si="53"/>
        <v>0</v>
      </c>
      <c r="G246" s="26">
        <f t="shared" si="65"/>
        <v>0</v>
      </c>
      <c r="H246" s="27">
        <f t="shared" si="65"/>
        <v>0</v>
      </c>
      <c r="I246" s="27">
        <f>'[1]2021-2023'!I246</f>
        <v>0</v>
      </c>
      <c r="J246" s="27">
        <f t="shared" si="64"/>
        <v>0</v>
      </c>
      <c r="K246" s="27">
        <f t="shared" si="64"/>
        <v>0</v>
      </c>
      <c r="L246" s="28">
        <f t="shared" si="64"/>
        <v>0</v>
      </c>
    </row>
    <row r="247" spans="1:12" ht="15" customHeight="1" x14ac:dyDescent="0.25">
      <c r="A247" s="152"/>
      <c r="B247" s="154"/>
      <c r="C247" s="188"/>
      <c r="D247" s="156"/>
      <c r="E247" s="4" t="s">
        <v>5</v>
      </c>
      <c r="F247" s="29">
        <f t="shared" si="53"/>
        <v>0</v>
      </c>
      <c r="G247" s="30">
        <f t="shared" si="65"/>
        <v>0</v>
      </c>
      <c r="H247" s="31">
        <f t="shared" si="65"/>
        <v>0</v>
      </c>
      <c r="I247" s="31">
        <f>'[1]2021-2023'!I247</f>
        <v>0</v>
      </c>
      <c r="J247" s="31">
        <f t="shared" si="64"/>
        <v>0</v>
      </c>
      <c r="K247" s="31">
        <f t="shared" si="64"/>
        <v>0</v>
      </c>
      <c r="L247" s="32">
        <f t="shared" si="64"/>
        <v>0</v>
      </c>
    </row>
    <row r="248" spans="1:12" ht="15" customHeight="1" x14ac:dyDescent="0.25">
      <c r="A248" s="158" t="s">
        <v>111</v>
      </c>
      <c r="B248" s="99" t="s">
        <v>101</v>
      </c>
      <c r="C248" s="102"/>
      <c r="D248" s="105" t="s">
        <v>86</v>
      </c>
      <c r="E248" s="24" t="s">
        <v>1</v>
      </c>
      <c r="F248" s="33">
        <f t="shared" si="53"/>
        <v>0</v>
      </c>
      <c r="G248" s="34">
        <f>SUM(G249:G253)</f>
        <v>0</v>
      </c>
      <c r="H248" s="35">
        <f t="shared" ref="H248:J248" si="66">SUM(H249:H253)</f>
        <v>0</v>
      </c>
      <c r="I248" s="35">
        <f>'[1]2021-2023'!I248</f>
        <v>0</v>
      </c>
      <c r="J248" s="35">
        <f t="shared" si="66"/>
        <v>0</v>
      </c>
      <c r="K248" s="35">
        <f>SUM(K249:K253)</f>
        <v>0</v>
      </c>
      <c r="L248" s="36">
        <f>SUM(L249:L253)</f>
        <v>0</v>
      </c>
    </row>
    <row r="249" spans="1:12" ht="15" customHeight="1" x14ac:dyDescent="0.25">
      <c r="A249" s="159"/>
      <c r="B249" s="100"/>
      <c r="C249" s="103"/>
      <c r="D249" s="106"/>
      <c r="E249" s="9" t="s">
        <v>2</v>
      </c>
      <c r="F249" s="37">
        <f t="shared" si="53"/>
        <v>0</v>
      </c>
      <c r="G249" s="38">
        <v>0</v>
      </c>
      <c r="H249" s="39">
        <v>0</v>
      </c>
      <c r="I249" s="39">
        <f>'[1]2021-2023'!I249</f>
        <v>0</v>
      </c>
      <c r="J249" s="39">
        <v>0</v>
      </c>
      <c r="K249" s="39">
        <v>0</v>
      </c>
      <c r="L249" s="40">
        <v>0</v>
      </c>
    </row>
    <row r="250" spans="1:12" ht="15" customHeight="1" x14ac:dyDescent="0.25">
      <c r="A250" s="159"/>
      <c r="B250" s="100"/>
      <c r="C250" s="103"/>
      <c r="D250" s="106"/>
      <c r="E250" s="10" t="s">
        <v>75</v>
      </c>
      <c r="F250" s="37">
        <f t="shared" si="53"/>
        <v>0</v>
      </c>
      <c r="G250" s="38">
        <v>0</v>
      </c>
      <c r="H250" s="39">
        <v>0</v>
      </c>
      <c r="I250" s="39">
        <f>'[1]2021-2023'!I250</f>
        <v>0</v>
      </c>
      <c r="J250" s="39">
        <v>0</v>
      </c>
      <c r="K250" s="39">
        <v>0</v>
      </c>
      <c r="L250" s="40">
        <v>0</v>
      </c>
    </row>
    <row r="251" spans="1:12" ht="29.25" customHeight="1" x14ac:dyDescent="0.25">
      <c r="A251" s="159"/>
      <c r="B251" s="100"/>
      <c r="C251" s="103"/>
      <c r="D251" s="106"/>
      <c r="E251" s="9" t="s">
        <v>3</v>
      </c>
      <c r="F251" s="37">
        <f t="shared" si="53"/>
        <v>0</v>
      </c>
      <c r="G251" s="38">
        <v>0</v>
      </c>
      <c r="H251" s="39">
        <v>0</v>
      </c>
      <c r="I251" s="39">
        <f>'[1]2021-2023'!I251</f>
        <v>0</v>
      </c>
      <c r="J251" s="39">
        <v>0</v>
      </c>
      <c r="K251" s="39">
        <v>0</v>
      </c>
      <c r="L251" s="40">
        <v>0</v>
      </c>
    </row>
    <row r="252" spans="1:12" ht="15" customHeight="1" x14ac:dyDescent="0.25">
      <c r="A252" s="159"/>
      <c r="B252" s="100"/>
      <c r="C252" s="103"/>
      <c r="D252" s="106"/>
      <c r="E252" s="9" t="s">
        <v>4</v>
      </c>
      <c r="F252" s="37">
        <f t="shared" si="53"/>
        <v>0</v>
      </c>
      <c r="G252" s="38">
        <v>0</v>
      </c>
      <c r="H252" s="39">
        <v>0</v>
      </c>
      <c r="I252" s="39">
        <f>'[1]2021-2023'!I252</f>
        <v>0</v>
      </c>
      <c r="J252" s="39">
        <v>0</v>
      </c>
      <c r="K252" s="39">
        <v>0</v>
      </c>
      <c r="L252" s="40">
        <v>0</v>
      </c>
    </row>
    <row r="253" spans="1:12" ht="29.25" customHeight="1" thickBot="1" x14ac:dyDescent="0.3">
      <c r="A253" s="169"/>
      <c r="B253" s="101"/>
      <c r="C253" s="104"/>
      <c r="D253" s="107"/>
      <c r="E253" s="11" t="s">
        <v>5</v>
      </c>
      <c r="F253" s="41">
        <f t="shared" si="53"/>
        <v>0</v>
      </c>
      <c r="G253" s="42">
        <v>0</v>
      </c>
      <c r="H253" s="43">
        <v>0</v>
      </c>
      <c r="I253" s="43">
        <f>'[1]2021-2023'!I253</f>
        <v>0</v>
      </c>
      <c r="J253" s="43">
        <v>0</v>
      </c>
      <c r="K253" s="43">
        <v>0</v>
      </c>
      <c r="L253" s="44">
        <v>0</v>
      </c>
    </row>
    <row r="254" spans="1:12" ht="15" hidden="1" customHeight="1" thickBot="1" x14ac:dyDescent="0.3">
      <c r="A254" s="158" t="s">
        <v>112</v>
      </c>
      <c r="B254" s="99" t="s">
        <v>113</v>
      </c>
      <c r="C254" s="102" t="s">
        <v>108</v>
      </c>
      <c r="D254" s="105" t="s">
        <v>86</v>
      </c>
      <c r="E254" s="24" t="s">
        <v>1</v>
      </c>
      <c r="F254" s="33">
        <f t="shared" si="53"/>
        <v>0</v>
      </c>
      <c r="G254" s="34">
        <f>SUM(G255:G259)</f>
        <v>0</v>
      </c>
      <c r="H254" s="35">
        <f t="shared" ref="H254:L254" si="67">SUM(H255:H259)</f>
        <v>0</v>
      </c>
      <c r="I254" s="35">
        <f>'[1]2021-2023'!I254</f>
        <v>0</v>
      </c>
      <c r="J254" s="35">
        <f t="shared" si="67"/>
        <v>0</v>
      </c>
      <c r="K254" s="35">
        <f t="shared" si="67"/>
        <v>0</v>
      </c>
      <c r="L254" s="36">
        <f t="shared" si="67"/>
        <v>0</v>
      </c>
    </row>
    <row r="255" spans="1:12" ht="15" hidden="1" customHeight="1" thickBot="1" x14ac:dyDescent="0.3">
      <c r="A255" s="159"/>
      <c r="B255" s="100"/>
      <c r="C255" s="103"/>
      <c r="D255" s="106"/>
      <c r="E255" s="9" t="s">
        <v>2</v>
      </c>
      <c r="F255" s="37">
        <f t="shared" si="53"/>
        <v>0</v>
      </c>
      <c r="G255" s="38">
        <v>0</v>
      </c>
      <c r="H255" s="39">
        <v>0</v>
      </c>
      <c r="I255" s="39">
        <f>'[1]2021-2023'!I255</f>
        <v>0</v>
      </c>
      <c r="J255" s="39">
        <v>0</v>
      </c>
      <c r="K255" s="39">
        <v>0</v>
      </c>
      <c r="L255" s="40">
        <v>0</v>
      </c>
    </row>
    <row r="256" spans="1:12" ht="15" hidden="1" customHeight="1" thickBot="1" x14ac:dyDescent="0.3">
      <c r="A256" s="159"/>
      <c r="B256" s="100"/>
      <c r="C256" s="103"/>
      <c r="D256" s="106"/>
      <c r="E256" s="10" t="s">
        <v>75</v>
      </c>
      <c r="F256" s="37">
        <f t="shared" si="53"/>
        <v>0</v>
      </c>
      <c r="G256" s="38">
        <v>0</v>
      </c>
      <c r="H256" s="39">
        <v>0</v>
      </c>
      <c r="I256" s="39">
        <f>'[1]2021-2023'!I256</f>
        <v>0</v>
      </c>
      <c r="J256" s="39">
        <v>0</v>
      </c>
      <c r="K256" s="39">
        <v>0</v>
      </c>
      <c r="L256" s="40">
        <v>0</v>
      </c>
    </row>
    <row r="257" spans="1:12" ht="15" hidden="1" customHeight="1" thickBot="1" x14ac:dyDescent="0.3">
      <c r="A257" s="159"/>
      <c r="B257" s="100"/>
      <c r="C257" s="103"/>
      <c r="D257" s="106"/>
      <c r="E257" s="9" t="s">
        <v>3</v>
      </c>
      <c r="F257" s="37">
        <f t="shared" si="53"/>
        <v>0</v>
      </c>
      <c r="G257" s="38">
        <v>0</v>
      </c>
      <c r="H257" s="39">
        <v>0</v>
      </c>
      <c r="I257" s="39">
        <f>'[1]2021-2023'!I257</f>
        <v>0</v>
      </c>
      <c r="J257" s="39">
        <v>0</v>
      </c>
      <c r="K257" s="39">
        <v>0</v>
      </c>
      <c r="L257" s="40">
        <v>0</v>
      </c>
    </row>
    <row r="258" spans="1:12" ht="15" hidden="1" customHeight="1" thickBot="1" x14ac:dyDescent="0.3">
      <c r="A258" s="159"/>
      <c r="B258" s="100"/>
      <c r="C258" s="103"/>
      <c r="D258" s="106"/>
      <c r="E258" s="9" t="s">
        <v>4</v>
      </c>
      <c r="F258" s="37">
        <f t="shared" si="53"/>
        <v>0</v>
      </c>
      <c r="G258" s="38">
        <v>0</v>
      </c>
      <c r="H258" s="39">
        <v>0</v>
      </c>
      <c r="I258" s="39">
        <f>'[1]2021-2023'!I258</f>
        <v>0</v>
      </c>
      <c r="J258" s="39">
        <v>0</v>
      </c>
      <c r="K258" s="39">
        <v>0</v>
      </c>
      <c r="L258" s="40">
        <v>0</v>
      </c>
    </row>
    <row r="259" spans="1:12" ht="15" hidden="1" customHeight="1" thickBot="1" x14ac:dyDescent="0.3">
      <c r="A259" s="180"/>
      <c r="B259" s="182"/>
      <c r="C259" s="181"/>
      <c r="D259" s="186"/>
      <c r="E259" s="19" t="s">
        <v>5</v>
      </c>
      <c r="F259" s="81">
        <f t="shared" si="53"/>
        <v>0</v>
      </c>
      <c r="G259" s="82">
        <v>0</v>
      </c>
      <c r="H259" s="83">
        <v>0</v>
      </c>
      <c r="I259" s="83">
        <f>'[1]2021-2023'!I259</f>
        <v>0</v>
      </c>
      <c r="J259" s="83">
        <v>0</v>
      </c>
      <c r="K259" s="83">
        <v>0</v>
      </c>
      <c r="L259" s="84">
        <v>0</v>
      </c>
    </row>
    <row r="260" spans="1:12" thickTop="1" x14ac:dyDescent="0.25">
      <c r="A260" s="135" t="s">
        <v>81</v>
      </c>
      <c r="B260" s="162" t="s">
        <v>88</v>
      </c>
      <c r="C260" s="120"/>
      <c r="D260" s="114" t="s">
        <v>99</v>
      </c>
      <c r="E260" s="22" t="s">
        <v>1</v>
      </c>
      <c r="F260" s="61">
        <f t="shared" si="53"/>
        <v>0</v>
      </c>
      <c r="G260" s="62">
        <f>G266</f>
        <v>0</v>
      </c>
      <c r="H260" s="63">
        <f t="shared" ref="H260:L271" si="68">H266</f>
        <v>0</v>
      </c>
      <c r="I260" s="63">
        <f>'[1]2021-2023'!I260</f>
        <v>0</v>
      </c>
      <c r="J260" s="63">
        <f t="shared" si="68"/>
        <v>0</v>
      </c>
      <c r="K260" s="63">
        <f t="shared" si="68"/>
        <v>0</v>
      </c>
      <c r="L260" s="64">
        <f t="shared" si="68"/>
        <v>0</v>
      </c>
    </row>
    <row r="261" spans="1:12" ht="15" x14ac:dyDescent="0.25">
      <c r="A261" s="136"/>
      <c r="B261" s="163"/>
      <c r="C261" s="121"/>
      <c r="D261" s="115"/>
      <c r="E261" s="5" t="s">
        <v>2</v>
      </c>
      <c r="F261" s="65">
        <f t="shared" si="53"/>
        <v>0</v>
      </c>
      <c r="G261" s="66">
        <f t="shared" ref="G261:H265" si="69">G267</f>
        <v>0</v>
      </c>
      <c r="H261" s="67">
        <f t="shared" si="69"/>
        <v>0</v>
      </c>
      <c r="I261" s="67">
        <f>'[1]2021-2023'!I261</f>
        <v>0</v>
      </c>
      <c r="J261" s="67">
        <f t="shared" si="68"/>
        <v>0</v>
      </c>
      <c r="K261" s="67">
        <f t="shared" si="68"/>
        <v>0</v>
      </c>
      <c r="L261" s="68">
        <f t="shared" si="68"/>
        <v>0</v>
      </c>
    </row>
    <row r="262" spans="1:12" ht="15" x14ac:dyDescent="0.25">
      <c r="A262" s="136"/>
      <c r="B262" s="163"/>
      <c r="C262" s="121"/>
      <c r="D262" s="115"/>
      <c r="E262" s="6" t="s">
        <v>75</v>
      </c>
      <c r="F262" s="65">
        <f t="shared" si="53"/>
        <v>0</v>
      </c>
      <c r="G262" s="66">
        <f t="shared" si="69"/>
        <v>0</v>
      </c>
      <c r="H262" s="67">
        <f t="shared" si="69"/>
        <v>0</v>
      </c>
      <c r="I262" s="67">
        <f>'[1]2021-2023'!I262</f>
        <v>0</v>
      </c>
      <c r="J262" s="67">
        <f t="shared" si="68"/>
        <v>0</v>
      </c>
      <c r="K262" s="67">
        <f t="shared" si="68"/>
        <v>0</v>
      </c>
      <c r="L262" s="68">
        <f t="shared" si="68"/>
        <v>0</v>
      </c>
    </row>
    <row r="263" spans="1:12" ht="29.25" customHeight="1" x14ac:dyDescent="0.25">
      <c r="A263" s="136"/>
      <c r="B263" s="163"/>
      <c r="C263" s="121"/>
      <c r="D263" s="115"/>
      <c r="E263" s="5" t="s">
        <v>3</v>
      </c>
      <c r="F263" s="65">
        <f t="shared" si="53"/>
        <v>0</v>
      </c>
      <c r="G263" s="66">
        <f t="shared" si="69"/>
        <v>0</v>
      </c>
      <c r="H263" s="67">
        <f t="shared" si="69"/>
        <v>0</v>
      </c>
      <c r="I263" s="67">
        <f>'[1]2021-2023'!I263</f>
        <v>0</v>
      </c>
      <c r="J263" s="67">
        <f t="shared" si="68"/>
        <v>0</v>
      </c>
      <c r="K263" s="67">
        <f t="shared" si="68"/>
        <v>0</v>
      </c>
      <c r="L263" s="68">
        <f t="shared" si="68"/>
        <v>0</v>
      </c>
    </row>
    <row r="264" spans="1:12" ht="15" x14ac:dyDescent="0.25">
      <c r="A264" s="136"/>
      <c r="B264" s="163"/>
      <c r="C264" s="121"/>
      <c r="D264" s="115"/>
      <c r="E264" s="5" t="s">
        <v>4</v>
      </c>
      <c r="F264" s="65">
        <f t="shared" si="53"/>
        <v>0</v>
      </c>
      <c r="G264" s="66">
        <f t="shared" si="69"/>
        <v>0</v>
      </c>
      <c r="H264" s="67">
        <f t="shared" si="69"/>
        <v>0</v>
      </c>
      <c r="I264" s="67">
        <f>'[1]2021-2023'!I264</f>
        <v>0</v>
      </c>
      <c r="J264" s="67">
        <f t="shared" si="68"/>
        <v>0</v>
      </c>
      <c r="K264" s="67">
        <f t="shared" si="68"/>
        <v>0</v>
      </c>
      <c r="L264" s="68">
        <f t="shared" si="68"/>
        <v>0</v>
      </c>
    </row>
    <row r="265" spans="1:12" ht="29.25" customHeight="1" thickBot="1" x14ac:dyDescent="0.3">
      <c r="A265" s="137"/>
      <c r="B265" s="164"/>
      <c r="C265" s="122"/>
      <c r="D265" s="116"/>
      <c r="E265" s="12" t="s">
        <v>5</v>
      </c>
      <c r="F265" s="69">
        <f t="shared" ref="F265:F283" si="70">SUM(G265:L265)</f>
        <v>0</v>
      </c>
      <c r="G265" s="70">
        <f t="shared" si="69"/>
        <v>0</v>
      </c>
      <c r="H265" s="71">
        <f t="shared" si="69"/>
        <v>0</v>
      </c>
      <c r="I265" s="71">
        <f>'[1]2021-2023'!I265</f>
        <v>0</v>
      </c>
      <c r="J265" s="71">
        <f t="shared" si="68"/>
        <v>0</v>
      </c>
      <c r="K265" s="71">
        <f t="shared" si="68"/>
        <v>0</v>
      </c>
      <c r="L265" s="72">
        <f t="shared" si="68"/>
        <v>0</v>
      </c>
    </row>
    <row r="266" spans="1:12" ht="15" customHeight="1" x14ac:dyDescent="0.25">
      <c r="A266" s="150" t="s">
        <v>82</v>
      </c>
      <c r="B266" s="117" t="s">
        <v>116</v>
      </c>
      <c r="C266" s="108"/>
      <c r="D266" s="96" t="s">
        <v>99</v>
      </c>
      <c r="E266" s="23" t="s">
        <v>1</v>
      </c>
      <c r="F266" s="49">
        <f t="shared" si="70"/>
        <v>0</v>
      </c>
      <c r="G266" s="50">
        <f>G272</f>
        <v>0</v>
      </c>
      <c r="H266" s="51">
        <f t="shared" ref="H266" si="71">H272</f>
        <v>0</v>
      </c>
      <c r="I266" s="51">
        <f>'[1]2021-2023'!I266</f>
        <v>0</v>
      </c>
      <c r="J266" s="51">
        <f t="shared" si="68"/>
        <v>0</v>
      </c>
      <c r="K266" s="51">
        <f t="shared" si="68"/>
        <v>0</v>
      </c>
      <c r="L266" s="52">
        <f t="shared" si="68"/>
        <v>0</v>
      </c>
    </row>
    <row r="267" spans="1:12" ht="15" customHeight="1" x14ac:dyDescent="0.25">
      <c r="A267" s="151"/>
      <c r="B267" s="118"/>
      <c r="C267" s="109"/>
      <c r="D267" s="97"/>
      <c r="E267" s="7" t="s">
        <v>2</v>
      </c>
      <c r="F267" s="25">
        <f t="shared" si="70"/>
        <v>0</v>
      </c>
      <c r="G267" s="26">
        <f t="shared" ref="G267:H271" si="72">G273</f>
        <v>0</v>
      </c>
      <c r="H267" s="27">
        <f t="shared" si="72"/>
        <v>0</v>
      </c>
      <c r="I267" s="27">
        <f>'[1]2021-2023'!I267</f>
        <v>0</v>
      </c>
      <c r="J267" s="27">
        <f t="shared" si="68"/>
        <v>0</v>
      </c>
      <c r="K267" s="27">
        <f t="shared" si="68"/>
        <v>0</v>
      </c>
      <c r="L267" s="28">
        <f t="shared" si="68"/>
        <v>0</v>
      </c>
    </row>
    <row r="268" spans="1:12" ht="15" customHeight="1" x14ac:dyDescent="0.25">
      <c r="A268" s="151"/>
      <c r="B268" s="118"/>
      <c r="C268" s="109"/>
      <c r="D268" s="97"/>
      <c r="E268" s="8" t="s">
        <v>75</v>
      </c>
      <c r="F268" s="25">
        <f t="shared" si="70"/>
        <v>0</v>
      </c>
      <c r="G268" s="26">
        <f t="shared" si="72"/>
        <v>0</v>
      </c>
      <c r="H268" s="27">
        <f t="shared" si="72"/>
        <v>0</v>
      </c>
      <c r="I268" s="27">
        <f>'[1]2021-2023'!I268</f>
        <v>0</v>
      </c>
      <c r="J268" s="27">
        <f t="shared" si="68"/>
        <v>0</v>
      </c>
      <c r="K268" s="27">
        <f t="shared" si="68"/>
        <v>0</v>
      </c>
      <c r="L268" s="28">
        <f t="shared" si="68"/>
        <v>0</v>
      </c>
    </row>
    <row r="269" spans="1:12" ht="15" customHeight="1" x14ac:dyDescent="0.25">
      <c r="A269" s="151"/>
      <c r="B269" s="118"/>
      <c r="C269" s="109"/>
      <c r="D269" s="97"/>
      <c r="E269" s="7" t="s">
        <v>3</v>
      </c>
      <c r="F269" s="25">
        <f t="shared" si="70"/>
        <v>0</v>
      </c>
      <c r="G269" s="26">
        <f t="shared" si="72"/>
        <v>0</v>
      </c>
      <c r="H269" s="27">
        <f t="shared" si="72"/>
        <v>0</v>
      </c>
      <c r="I269" s="27">
        <f>'[1]2021-2023'!I269</f>
        <v>0</v>
      </c>
      <c r="J269" s="27">
        <f t="shared" si="68"/>
        <v>0</v>
      </c>
      <c r="K269" s="27">
        <f t="shared" si="68"/>
        <v>0</v>
      </c>
      <c r="L269" s="28">
        <f t="shared" si="68"/>
        <v>0</v>
      </c>
    </row>
    <row r="270" spans="1:12" ht="15" customHeight="1" x14ac:dyDescent="0.25">
      <c r="A270" s="151"/>
      <c r="B270" s="118"/>
      <c r="C270" s="109"/>
      <c r="D270" s="97"/>
      <c r="E270" s="7" t="s">
        <v>4</v>
      </c>
      <c r="F270" s="25">
        <f t="shared" si="70"/>
        <v>0</v>
      </c>
      <c r="G270" s="26">
        <f t="shared" si="72"/>
        <v>0</v>
      </c>
      <c r="H270" s="27">
        <f t="shared" si="72"/>
        <v>0</v>
      </c>
      <c r="I270" s="27">
        <f>'[1]2021-2023'!I270</f>
        <v>0</v>
      </c>
      <c r="J270" s="27">
        <f t="shared" si="68"/>
        <v>0</v>
      </c>
      <c r="K270" s="27">
        <f t="shared" si="68"/>
        <v>0</v>
      </c>
      <c r="L270" s="28">
        <f t="shared" si="68"/>
        <v>0</v>
      </c>
    </row>
    <row r="271" spans="1:12" ht="21" customHeight="1" x14ac:dyDescent="0.25">
      <c r="A271" s="152"/>
      <c r="B271" s="154"/>
      <c r="C271" s="155"/>
      <c r="D271" s="156"/>
      <c r="E271" s="4" t="s">
        <v>5</v>
      </c>
      <c r="F271" s="29">
        <f t="shared" si="70"/>
        <v>0</v>
      </c>
      <c r="G271" s="30">
        <f t="shared" si="72"/>
        <v>0</v>
      </c>
      <c r="H271" s="31">
        <f t="shared" si="72"/>
        <v>0</v>
      </c>
      <c r="I271" s="31">
        <f>'[1]2021-2023'!I271</f>
        <v>0</v>
      </c>
      <c r="J271" s="31">
        <f t="shared" si="68"/>
        <v>0</v>
      </c>
      <c r="K271" s="31">
        <f t="shared" si="68"/>
        <v>0</v>
      </c>
      <c r="L271" s="32">
        <f t="shared" si="68"/>
        <v>0</v>
      </c>
    </row>
    <row r="272" spans="1:12" ht="15" x14ac:dyDescent="0.25">
      <c r="A272" s="158" t="s">
        <v>83</v>
      </c>
      <c r="B272" s="99" t="s">
        <v>117</v>
      </c>
      <c r="C272" s="124"/>
      <c r="D272" s="105" t="s">
        <v>99</v>
      </c>
      <c r="E272" s="24" t="s">
        <v>1</v>
      </c>
      <c r="F272" s="33">
        <f t="shared" si="70"/>
        <v>0</v>
      </c>
      <c r="G272" s="34">
        <f>SUM(G273:G277)</f>
        <v>0</v>
      </c>
      <c r="H272" s="35">
        <f t="shared" ref="H272:L272" si="73">SUM(H273:H277)</f>
        <v>0</v>
      </c>
      <c r="I272" s="35">
        <f>'[1]2021-2023'!I272</f>
        <v>0</v>
      </c>
      <c r="J272" s="35">
        <f t="shared" si="73"/>
        <v>0</v>
      </c>
      <c r="K272" s="35">
        <f t="shared" si="73"/>
        <v>0</v>
      </c>
      <c r="L272" s="36">
        <f t="shared" si="73"/>
        <v>0</v>
      </c>
    </row>
    <row r="273" spans="1:12" ht="15" x14ac:dyDescent="0.25">
      <c r="A273" s="159"/>
      <c r="B273" s="100"/>
      <c r="C273" s="125"/>
      <c r="D273" s="106"/>
      <c r="E273" s="9" t="s">
        <v>2</v>
      </c>
      <c r="F273" s="37">
        <f t="shared" si="70"/>
        <v>0</v>
      </c>
      <c r="G273" s="38">
        <v>0</v>
      </c>
      <c r="H273" s="39">
        <v>0</v>
      </c>
      <c r="I273" s="39">
        <f>'[1]2021-2023'!I273</f>
        <v>0</v>
      </c>
      <c r="J273" s="39">
        <v>0</v>
      </c>
      <c r="K273" s="39">
        <v>0</v>
      </c>
      <c r="L273" s="40">
        <v>0</v>
      </c>
    </row>
    <row r="274" spans="1:12" ht="15" x14ac:dyDescent="0.25">
      <c r="A274" s="159"/>
      <c r="B274" s="100"/>
      <c r="C274" s="125"/>
      <c r="D274" s="106"/>
      <c r="E274" s="10" t="s">
        <v>75</v>
      </c>
      <c r="F274" s="37">
        <f t="shared" si="70"/>
        <v>0</v>
      </c>
      <c r="G274" s="38">
        <v>0</v>
      </c>
      <c r="H274" s="39">
        <v>0</v>
      </c>
      <c r="I274" s="39">
        <f>'[1]2021-2023'!I274</f>
        <v>0</v>
      </c>
      <c r="J274" s="39">
        <v>0</v>
      </c>
      <c r="K274" s="39">
        <v>0</v>
      </c>
      <c r="L274" s="40">
        <v>0</v>
      </c>
    </row>
    <row r="275" spans="1:12" ht="29.25" customHeight="1" x14ac:dyDescent="0.25">
      <c r="A275" s="159"/>
      <c r="B275" s="100"/>
      <c r="C275" s="125"/>
      <c r="D275" s="106"/>
      <c r="E275" s="9" t="s">
        <v>3</v>
      </c>
      <c r="F275" s="37">
        <f t="shared" si="70"/>
        <v>0</v>
      </c>
      <c r="G275" s="38">
        <v>0</v>
      </c>
      <c r="H275" s="39">
        <v>0</v>
      </c>
      <c r="I275" s="39">
        <f>'[1]2021-2023'!I275</f>
        <v>0</v>
      </c>
      <c r="J275" s="39">
        <v>0</v>
      </c>
      <c r="K275" s="39">
        <v>0</v>
      </c>
      <c r="L275" s="40">
        <v>0</v>
      </c>
    </row>
    <row r="276" spans="1:12" ht="15" x14ac:dyDescent="0.25">
      <c r="A276" s="159"/>
      <c r="B276" s="100"/>
      <c r="C276" s="125"/>
      <c r="D276" s="106"/>
      <c r="E276" s="9" t="s">
        <v>4</v>
      </c>
      <c r="F276" s="37">
        <f t="shared" si="70"/>
        <v>0</v>
      </c>
      <c r="G276" s="38">
        <v>0</v>
      </c>
      <c r="H276" s="39">
        <v>0</v>
      </c>
      <c r="I276" s="39">
        <f>'[1]2021-2023'!I276</f>
        <v>0</v>
      </c>
      <c r="J276" s="39">
        <v>0</v>
      </c>
      <c r="K276" s="39">
        <v>0</v>
      </c>
      <c r="L276" s="40">
        <v>0</v>
      </c>
    </row>
    <row r="277" spans="1:12" ht="29.25" customHeight="1" thickBot="1" x14ac:dyDescent="0.3">
      <c r="A277" s="180"/>
      <c r="B277" s="182"/>
      <c r="C277" s="183"/>
      <c r="D277" s="186"/>
      <c r="E277" s="19" t="s">
        <v>5</v>
      </c>
      <c r="F277" s="81">
        <f t="shared" si="70"/>
        <v>0</v>
      </c>
      <c r="G277" s="82">
        <v>0</v>
      </c>
      <c r="H277" s="83">
        <v>0</v>
      </c>
      <c r="I277" s="83">
        <f>'[1]2021-2023'!I277</f>
        <v>0</v>
      </c>
      <c r="J277" s="83">
        <v>0</v>
      </c>
      <c r="K277" s="83">
        <v>0</v>
      </c>
      <c r="L277" s="84">
        <v>0</v>
      </c>
    </row>
    <row r="278" spans="1:12" thickTop="1" x14ac:dyDescent="0.25">
      <c r="A278" s="135"/>
      <c r="B278" s="162" t="s">
        <v>50</v>
      </c>
      <c r="C278" s="120" t="s">
        <v>123</v>
      </c>
      <c r="D278" s="114"/>
      <c r="E278" s="22" t="s">
        <v>1</v>
      </c>
      <c r="F278" s="61">
        <f>SUM(G278:L278)</f>
        <v>66078836.939971939</v>
      </c>
      <c r="G278" s="62">
        <f>SUM(G260,G194,G188,G170,G158,G140,G134,G50,G8)</f>
        <v>1748531.7168419501</v>
      </c>
      <c r="H278" s="63">
        <f>SUM(H260,H194,H188,H170,H158,H140,H134,H50,H8)</f>
        <v>926499.45247000002</v>
      </c>
      <c r="I278" s="63">
        <f>SUM(I260,I194,I188,I170,I158,I140,I134,I50,I8)</f>
        <v>757372.57656000007</v>
      </c>
      <c r="J278" s="63">
        <f>SUM(J260,J194,J188,J170,J158,J140,J134,J50,J8)</f>
        <v>916855.49001999991</v>
      </c>
      <c r="K278" s="63">
        <f>SUM(K260,K194,K188,K170,K158,K140,K134,K50,K8)</f>
        <v>36940430.014999993</v>
      </c>
      <c r="L278" s="64">
        <f>SUM(L260,L194,L188,L170,L158,L140,L134,L50,L8)</f>
        <v>24789147.68908</v>
      </c>
    </row>
    <row r="279" spans="1:12" ht="15" x14ac:dyDescent="0.25">
      <c r="A279" s="136"/>
      <c r="B279" s="163"/>
      <c r="C279" s="121"/>
      <c r="D279" s="115"/>
      <c r="E279" s="5" t="s">
        <v>2</v>
      </c>
      <c r="F279" s="65">
        <f t="shared" si="70"/>
        <v>233530.46827999997</v>
      </c>
      <c r="G279" s="66">
        <f>SUM(G261,G195,G189,G171,G159,G141,G135,G51,G9)</f>
        <v>77842.944369999997</v>
      </c>
      <c r="H279" s="67">
        <f>SUM(H261,H195,H189,H171,H159,H141,H135,H51,H9)</f>
        <v>25499.943309999999</v>
      </c>
      <c r="I279" s="67">
        <f>SUM(I261,I195,I189,I171,I159,I141,I135,I51,I9)</f>
        <v>40222.550999999999</v>
      </c>
      <c r="J279" s="67">
        <f>SUM(J261,J195,J189,J171,J159,J141,J135,J51,J9)</f>
        <v>0</v>
      </c>
      <c r="K279" s="67">
        <f>SUM(K261,K195,K189,K171,K159,K141,K135,K51,K9)</f>
        <v>63856.677600000003</v>
      </c>
      <c r="L279" s="68">
        <f>SUM(L261,L195,L189,L171,L159,L141,L135,L51,L9)</f>
        <v>26108.351999999999</v>
      </c>
    </row>
    <row r="280" spans="1:12" ht="15" x14ac:dyDescent="0.25">
      <c r="A280" s="136"/>
      <c r="B280" s="163"/>
      <c r="C280" s="121"/>
      <c r="D280" s="115"/>
      <c r="E280" s="6" t="s">
        <v>75</v>
      </c>
      <c r="F280" s="65">
        <f t="shared" si="70"/>
        <v>1506448.2551500001</v>
      </c>
      <c r="G280" s="66">
        <f>SUM(G262,G196,G190,G172,G160,G142,G136,G52,G10)</f>
        <v>1350000</v>
      </c>
      <c r="H280" s="67">
        <f>SUM(H262,H196,H190,H172,H160,H142,H136,H52,H10)</f>
        <v>120278.38622</v>
      </c>
      <c r="I280" s="67">
        <f>SUM(I262,I196,I190,I172,I160,I142,I136,I52,I10)</f>
        <v>36169.868929999997</v>
      </c>
      <c r="J280" s="67">
        <f>SUM(J262,J196,J190,J172,J160,J142,J136,J52,J10)</f>
        <v>0</v>
      </c>
      <c r="K280" s="67">
        <f>SUM(K262,K196,K190,K172,K160,K142,K136,K52,K10)</f>
        <v>0</v>
      </c>
      <c r="L280" s="68">
        <f>SUM(L262,L196,L190,L172,L160,L142,L136,L52,L10)</f>
        <v>0</v>
      </c>
    </row>
    <row r="281" spans="1:12" ht="29.25" customHeight="1" x14ac:dyDescent="0.25">
      <c r="A281" s="136"/>
      <c r="B281" s="163"/>
      <c r="C281" s="121"/>
      <c r="D281" s="115"/>
      <c r="E281" s="5" t="s">
        <v>3</v>
      </c>
      <c r="F281" s="65">
        <f t="shared" si="70"/>
        <v>60649009.980149999</v>
      </c>
      <c r="G281" s="66">
        <f>SUM(G263,G197,G191,G173,G161,G143,G137,G53,G11)</f>
        <v>1855.68</v>
      </c>
      <c r="H281" s="67">
        <f>SUM(H263,H197,H191,H173,H161,H143,H137,H53,H11)</f>
        <v>15490.026979999999</v>
      </c>
      <c r="I281" s="67">
        <f>SUM(I263,I197,I191,I173,I161,I143,I137,I53,I11)</f>
        <v>24119.14517</v>
      </c>
      <c r="J281" s="67">
        <f>SUM(J263,J197,J191,J173,J161,J143,J137,J53,J11)</f>
        <v>81869.876000000004</v>
      </c>
      <c r="K281" s="67">
        <f>SUM(K263,K197,K191,K173,K161,K143,K137,K53,K11)</f>
        <v>36331715.376000002</v>
      </c>
      <c r="L281" s="68">
        <f>SUM(L263,L197,L191,L173,L161,L143,L137,L53,L11)</f>
        <v>24193959.875999998</v>
      </c>
    </row>
    <row r="282" spans="1:12" ht="15" x14ac:dyDescent="0.25">
      <c r="A282" s="136"/>
      <c r="B282" s="163"/>
      <c r="C282" s="121"/>
      <c r="D282" s="115"/>
      <c r="E282" s="5" t="s">
        <v>4</v>
      </c>
      <c r="F282" s="65">
        <f t="shared" si="70"/>
        <v>3689848.2363919504</v>
      </c>
      <c r="G282" s="66">
        <f>SUM(G264,G198,G192,G174,G162,G144,G138,G54,G12)</f>
        <v>318833.09247194999</v>
      </c>
      <c r="H282" s="67">
        <f>SUM(H264,H198,H192,H174,H162,H144,H138,H54,H12)</f>
        <v>765231.09595999995</v>
      </c>
      <c r="I282" s="67">
        <f>SUM(I264,I198,I192,I174,I162,I144,I138,I54,I12)</f>
        <v>656861.01146000007</v>
      </c>
      <c r="J282" s="67">
        <f>SUM(J264,J198,J192,J174,J162,J144,J138,J54,J12)</f>
        <v>834985.61401999998</v>
      </c>
      <c r="K282" s="67">
        <f>SUM(K264,K198,K192,K174,K162,K144,K138,K54,K12)</f>
        <v>544857.96140000003</v>
      </c>
      <c r="L282" s="68">
        <f>SUM(L264,L198,L192,L174,L162,L144,L138,L54,L12)</f>
        <v>569079.46108000004</v>
      </c>
    </row>
    <row r="283" spans="1:12" ht="29.25" customHeight="1" thickBot="1" x14ac:dyDescent="0.3">
      <c r="A283" s="187"/>
      <c r="B283" s="184"/>
      <c r="C283" s="185"/>
      <c r="D283" s="123"/>
      <c r="E283" s="20" t="s">
        <v>5</v>
      </c>
      <c r="F283" s="77">
        <f t="shared" si="70"/>
        <v>0</v>
      </c>
      <c r="G283" s="78">
        <f>SUM(G265,G199,G193,G175,G163,G145,G139,G55,G13)</f>
        <v>0</v>
      </c>
      <c r="H283" s="79">
        <f>SUM(H265,H199,H193,H175,H163,H145,H139,H55,H13)</f>
        <v>0</v>
      </c>
      <c r="I283" s="79">
        <f>SUM(I265,I199,I193,I175,I163,I145,I139,I55,I13)</f>
        <v>0</v>
      </c>
      <c r="J283" s="79">
        <f>SUM(J265,J199,J193,J175,J163,J145,J139,J55,J13)</f>
        <v>0</v>
      </c>
      <c r="K283" s="79">
        <f>SUM(K265,K199,K193,K175,K163,K145,K139,K55,K13)</f>
        <v>0</v>
      </c>
      <c r="L283" s="80">
        <v>0</v>
      </c>
    </row>
    <row r="284" spans="1:12" ht="16.5" thickTop="1" x14ac:dyDescent="0.25"/>
  </sheetData>
  <mergeCells count="194">
    <mergeCell ref="A278:A283"/>
    <mergeCell ref="B278:B283"/>
    <mergeCell ref="C278:C283"/>
    <mergeCell ref="D278:D283"/>
    <mergeCell ref="D194:D199"/>
    <mergeCell ref="A224:A229"/>
    <mergeCell ref="B194:B199"/>
    <mergeCell ref="A194:A199"/>
    <mergeCell ref="C194:C199"/>
    <mergeCell ref="D236:D241"/>
    <mergeCell ref="C200:C205"/>
    <mergeCell ref="D200:D205"/>
    <mergeCell ref="A230:A235"/>
    <mergeCell ref="B230:B235"/>
    <mergeCell ref="C230:C235"/>
    <mergeCell ref="D230:D235"/>
    <mergeCell ref="D266:D271"/>
    <mergeCell ref="B266:B271"/>
    <mergeCell ref="C248:C253"/>
    <mergeCell ref="D248:D253"/>
    <mergeCell ref="C260:C265"/>
    <mergeCell ref="B260:B265"/>
    <mergeCell ref="C224:C229"/>
    <mergeCell ref="A242:A247"/>
    <mergeCell ref="D272:D277"/>
    <mergeCell ref="A200:A205"/>
    <mergeCell ref="B200:B205"/>
    <mergeCell ref="A176:A181"/>
    <mergeCell ref="B176:B181"/>
    <mergeCell ref="A188:A193"/>
    <mergeCell ref="B188:B193"/>
    <mergeCell ref="C188:C193"/>
    <mergeCell ref="D188:D193"/>
    <mergeCell ref="B242:B247"/>
    <mergeCell ref="C242:C247"/>
    <mergeCell ref="D242:D247"/>
    <mergeCell ref="D224:D229"/>
    <mergeCell ref="B224:B229"/>
    <mergeCell ref="A218:A223"/>
    <mergeCell ref="B218:B223"/>
    <mergeCell ref="C218:C223"/>
    <mergeCell ref="D218:D223"/>
    <mergeCell ref="A206:A211"/>
    <mergeCell ref="A182:A187"/>
    <mergeCell ref="B182:B187"/>
    <mergeCell ref="A236:A241"/>
    <mergeCell ref="B236:B241"/>
    <mergeCell ref="C236:C241"/>
    <mergeCell ref="D254:D259"/>
    <mergeCell ref="D260:D265"/>
    <mergeCell ref="A260:A265"/>
    <mergeCell ref="A110:A115"/>
    <mergeCell ref="A116:A121"/>
    <mergeCell ref="A128:A133"/>
    <mergeCell ref="D116:D121"/>
    <mergeCell ref="B128:B133"/>
    <mergeCell ref="A134:A139"/>
    <mergeCell ref="D212:D217"/>
    <mergeCell ref="C206:C211"/>
    <mergeCell ref="D206:D211"/>
    <mergeCell ref="A212:A217"/>
    <mergeCell ref="B212:B217"/>
    <mergeCell ref="C128:C133"/>
    <mergeCell ref="A248:A253"/>
    <mergeCell ref="A254:A259"/>
    <mergeCell ref="B254:B259"/>
    <mergeCell ref="A152:A157"/>
    <mergeCell ref="B170:B175"/>
    <mergeCell ref="A146:A151"/>
    <mergeCell ref="C170:C175"/>
    <mergeCell ref="B152:B157"/>
    <mergeCell ref="A170:A175"/>
    <mergeCell ref="C266:C271"/>
    <mergeCell ref="B248:B253"/>
    <mergeCell ref="B206:B211"/>
    <mergeCell ref="C212:C217"/>
    <mergeCell ref="A272:A277"/>
    <mergeCell ref="C98:C103"/>
    <mergeCell ref="C152:C157"/>
    <mergeCell ref="C146:C151"/>
    <mergeCell ref="C116:C121"/>
    <mergeCell ref="C104:C109"/>
    <mergeCell ref="C254:C259"/>
    <mergeCell ref="A104:A109"/>
    <mergeCell ref="A266:A271"/>
    <mergeCell ref="B272:B277"/>
    <mergeCell ref="C272:C277"/>
    <mergeCell ref="A158:A163"/>
    <mergeCell ref="B158:B163"/>
    <mergeCell ref="A164:A169"/>
    <mergeCell ref="B164:B169"/>
    <mergeCell ref="B134:B139"/>
    <mergeCell ref="C134:C139"/>
    <mergeCell ref="A140:A145"/>
    <mergeCell ref="B122:B127"/>
    <mergeCell ref="C122:C127"/>
    <mergeCell ref="A68:A73"/>
    <mergeCell ref="B140:B145"/>
    <mergeCell ref="B110:B115"/>
    <mergeCell ref="A122:A127"/>
    <mergeCell ref="D44:D49"/>
    <mergeCell ref="C62:C67"/>
    <mergeCell ref="D56:D61"/>
    <mergeCell ref="C50:C55"/>
    <mergeCell ref="D50:D55"/>
    <mergeCell ref="A62:A67"/>
    <mergeCell ref="B56:B61"/>
    <mergeCell ref="B50:B55"/>
    <mergeCell ref="A44:A49"/>
    <mergeCell ref="D38:D43"/>
    <mergeCell ref="D152:D157"/>
    <mergeCell ref="D176:D181"/>
    <mergeCell ref="D170:D175"/>
    <mergeCell ref="D122:D127"/>
    <mergeCell ref="B104:B109"/>
    <mergeCell ref="D104:D109"/>
    <mergeCell ref="C110:C115"/>
    <mergeCell ref="D98:D103"/>
    <mergeCell ref="B44:B49"/>
    <mergeCell ref="D62:D67"/>
    <mergeCell ref="C86:C91"/>
    <mergeCell ref="B92:B97"/>
    <mergeCell ref="B80:B85"/>
    <mergeCell ref="C56:C61"/>
    <mergeCell ref="C44:C49"/>
    <mergeCell ref="C92:C97"/>
    <mergeCell ref="C32:C37"/>
    <mergeCell ref="A32:A37"/>
    <mergeCell ref="B32:B37"/>
    <mergeCell ref="A26:A31"/>
    <mergeCell ref="A38:A43"/>
    <mergeCell ref="B38:B43"/>
    <mergeCell ref="C38:C43"/>
    <mergeCell ref="G1:L1"/>
    <mergeCell ref="A92:A97"/>
    <mergeCell ref="B8:B13"/>
    <mergeCell ref="C26:C31"/>
    <mergeCell ref="D26:D31"/>
    <mergeCell ref="B20:B25"/>
    <mergeCell ref="D8:D13"/>
    <mergeCell ref="A56:A61"/>
    <mergeCell ref="B26:B31"/>
    <mergeCell ref="A86:A91"/>
    <mergeCell ref="A50:A55"/>
    <mergeCell ref="D20:D25"/>
    <mergeCell ref="A20:A25"/>
    <mergeCell ref="A74:A79"/>
    <mergeCell ref="B74:B79"/>
    <mergeCell ref="D74:D79"/>
    <mergeCell ref="A80:A85"/>
    <mergeCell ref="G2:L2"/>
    <mergeCell ref="A98:A103"/>
    <mergeCell ref="B98:B103"/>
    <mergeCell ref="B86:B91"/>
    <mergeCell ref="D92:D97"/>
    <mergeCell ref="C74:C79"/>
    <mergeCell ref="D86:D91"/>
    <mergeCell ref="A8:A13"/>
    <mergeCell ref="B62:B67"/>
    <mergeCell ref="A4:J4"/>
    <mergeCell ref="A5:A6"/>
    <mergeCell ref="F5:F6"/>
    <mergeCell ref="B5:B6"/>
    <mergeCell ref="C5:C6"/>
    <mergeCell ref="D5:D6"/>
    <mergeCell ref="E5:E6"/>
    <mergeCell ref="G5:L5"/>
    <mergeCell ref="D32:D37"/>
    <mergeCell ref="C8:C13"/>
    <mergeCell ref="A14:A19"/>
    <mergeCell ref="C20:C25"/>
    <mergeCell ref="B14:B19"/>
    <mergeCell ref="C14:C19"/>
    <mergeCell ref="D14:D19"/>
    <mergeCell ref="C182:C187"/>
    <mergeCell ref="D182:D187"/>
    <mergeCell ref="B68:B73"/>
    <mergeCell ref="C68:C73"/>
    <mergeCell ref="D68:D73"/>
    <mergeCell ref="C176:C181"/>
    <mergeCell ref="C158:C163"/>
    <mergeCell ref="D158:D163"/>
    <mergeCell ref="C164:C169"/>
    <mergeCell ref="D164:D169"/>
    <mergeCell ref="B146:B151"/>
    <mergeCell ref="B116:B121"/>
    <mergeCell ref="D110:D115"/>
    <mergeCell ref="D128:D133"/>
    <mergeCell ref="C140:C145"/>
    <mergeCell ref="D140:D145"/>
    <mergeCell ref="D134:D139"/>
    <mergeCell ref="C80:C85"/>
    <mergeCell ref="D80:D85"/>
    <mergeCell ref="D146:D151"/>
  </mergeCells>
  <printOptions horizontalCentered="1"/>
  <pageMargins left="0.39370078740157483" right="0.39370078740157483" top="0.78740157480314965" bottom="0.39370078740157483" header="0" footer="0"/>
  <pageSetup paperSize="9" scale="57" fitToHeight="0" orientation="landscape" r:id="rId1"/>
  <rowBreaks count="5" manualBreakCount="5">
    <brk id="43" max="11" man="1"/>
    <brk id="85" max="11" man="1"/>
    <brk id="127" max="11" man="1"/>
    <brk id="217" max="11" man="1"/>
    <brk id="265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2021-2023</vt:lpstr>
      <vt:lpstr>'2021-2023'!Заголовки_для_печати</vt:lpstr>
      <vt:lpstr>'2021-2023'!Область_печати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2024-10-14T10:16:10Z</dcterms:modified>
</cp:coreProperties>
</file>